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0" windowWidth="9120" windowHeight="7410" tabRatio="734" activeTab="1"/>
  </bookViews>
  <sheets>
    <sheet name="SCAI Italiano (protetto)" sheetId="1" r:id="rId1"/>
    <sheet name="SCAI English (secured)" sheetId="2" r:id="rId2"/>
  </sheets>
  <definedNames/>
  <calcPr fullCalcOnLoad="1"/>
</workbook>
</file>

<file path=xl/sharedStrings.xml><?xml version="1.0" encoding="utf-8"?>
<sst xmlns="http://schemas.openxmlformats.org/spreadsheetml/2006/main" count="979" uniqueCount="157">
  <si>
    <t>azioni/mese</t>
  </si>
  <si>
    <t>Obiettivi del programma</t>
  </si>
  <si>
    <t>Evoluzione probabile in assenza di interventi</t>
  </si>
  <si>
    <t>Anamnesi personale e familiare</t>
  </si>
  <si>
    <t>Risultati previsti a livello individuale</t>
  </si>
  <si>
    <t>Risultati previsti a livello della famiglia o della rete primaria</t>
  </si>
  <si>
    <t>Risultati previsti a livello degli operatori</t>
  </si>
  <si>
    <t>Risultati previsti a livello della comunità</t>
  </si>
  <si>
    <t>Problema</t>
  </si>
  <si>
    <t>non intervento</t>
  </si>
  <si>
    <t>Spesa utente</t>
  </si>
  <si>
    <t>Utente</t>
  </si>
  <si>
    <t>costo orario</t>
  </si>
  <si>
    <t>spesa oraria</t>
  </si>
  <si>
    <t>totale</t>
  </si>
  <si>
    <t>spesa utente</t>
  </si>
  <si>
    <t>Investimento</t>
  </si>
  <si>
    <t>Esercizio</t>
  </si>
  <si>
    <t>Servizi</t>
  </si>
  <si>
    <t>Assistenza liv 1</t>
  </si>
  <si>
    <t>Assistenza liv 2</t>
  </si>
  <si>
    <t>Assistenza liv 3</t>
  </si>
  <si>
    <t>Parametri</t>
  </si>
  <si>
    <t>% spesa utente</t>
  </si>
  <si>
    <t>Soluzione 1</t>
  </si>
  <si>
    <t>Soluzione 2</t>
  </si>
  <si>
    <t>Soluzione 3</t>
  </si>
  <si>
    <t xml:space="preserve">Soluzione 4 </t>
  </si>
  <si>
    <t>Costo complessivo</t>
  </si>
  <si>
    <t>Soluzione 5</t>
  </si>
  <si>
    <t>Costo investimento</t>
  </si>
  <si>
    <t>+ Costo esercizio</t>
  </si>
  <si>
    <t>+ Costo servizi</t>
  </si>
  <si>
    <t>+ Valorizzazione assistenza</t>
  </si>
  <si>
    <t>Costo Sociale Aggiuntivo</t>
  </si>
  <si>
    <t>Valore residuo</t>
  </si>
  <si>
    <t>costo soc.agg.</t>
  </si>
  <si>
    <t>durata clinica</t>
  </si>
  <si>
    <t>Orizzonte temporale</t>
  </si>
  <si>
    <t>Analisi economica</t>
  </si>
  <si>
    <t>problema</t>
  </si>
  <si>
    <t>soluzione</t>
  </si>
  <si>
    <t>costo acquisto</t>
  </si>
  <si>
    <t>costo sociale</t>
  </si>
  <si>
    <t>valore residuo</t>
  </si>
  <si>
    <t>costo acquisto iniziale</t>
  </si>
  <si>
    <t>Soluzione Scelta  (1,2..)</t>
  </si>
  <si>
    <t>Analisi finanziaria</t>
  </si>
  <si>
    <t>-  Valore residuo</t>
  </si>
  <si>
    <t>= Costo sociale</t>
  </si>
  <si>
    <t>Foglio 1 - Obiettivi del programma</t>
  </si>
  <si>
    <t>Quadro clinico</t>
  </si>
  <si>
    <t>anni</t>
  </si>
  <si>
    <t>Parametri per la valorizzazione dei costi di assistenza</t>
  </si>
  <si>
    <t>Livello A (non richiede qualificazione né prestanza fisica)</t>
  </si>
  <si>
    <t>Livello B (non richiede qualificazione ma richiede prestanza fisica)</t>
  </si>
  <si>
    <t>Livello C (richiede specifica qualificazione professionale)</t>
  </si>
  <si>
    <t>Foglio 2 - Sintesi del programma</t>
  </si>
  <si>
    <t>Riciclabile ? (1&gt;SI 0&gt;NO)</t>
  </si>
  <si>
    <t>Riutilizzabile ? (1&gt;SI 0&gt;NO)</t>
  </si>
  <si>
    <t>Eventuali enti che sostengono o partecipano alla spesa</t>
  </si>
  <si>
    <t>1° ente partecipante</t>
  </si>
  <si>
    <t>2° ente partecipante</t>
  </si>
  <si>
    <t>Foglio 3_1 - Analisi dei costi del primo intervento</t>
  </si>
  <si>
    <t>minuti/azione (+ attesa)</t>
  </si>
  <si>
    <t>Foglio 3_2 - Analisi dei costi del secondo intervento</t>
  </si>
  <si>
    <t>Foglio 3_3 - Analisi dei costi del terzo intervento</t>
  </si>
  <si>
    <t>Foglio 3_4 - Analisi dei costi del quarto intervento</t>
  </si>
  <si>
    <t>Foglio 3_5 - Analisi dei costi del quinto intervento</t>
  </si>
  <si>
    <t>Foglio 3_6 - Analisi dei costi del sesto intervento</t>
  </si>
  <si>
    <t>Foglio 3_7 - Analisi dei costi del settimo intervento</t>
  </si>
  <si>
    <t>Foglio 3_8 - Analisi dei costi dell'ottavo intervento</t>
  </si>
  <si>
    <t>Foglio 3_9 - Analisi dei costi del nono intervento</t>
  </si>
  <si>
    <t>Foglio 3_10 - Analisi dei costi del decimo intervento</t>
  </si>
  <si>
    <t>Diagramma temporale</t>
  </si>
  <si>
    <t>ASL</t>
  </si>
  <si>
    <t>Sedia comoda</t>
  </si>
  <si>
    <t>(Specificare se misurato in anni oppure in mesi)</t>
  </si>
  <si>
    <t>Worksheet 1 - Programme objectives</t>
  </si>
  <si>
    <t>Client</t>
  </si>
  <si>
    <t xml:space="preserve">Clinical background </t>
  </si>
  <si>
    <t>Personal and social background</t>
  </si>
  <si>
    <t>Objectives of the programme</t>
  </si>
  <si>
    <t>Expected developments in case no intervention is carried out</t>
  </si>
  <si>
    <t>Expected results in relation to individual expectations</t>
  </si>
  <si>
    <t>Expected results in relation to family (or primary network) expectations</t>
  </si>
  <si>
    <t>Expected results in relation to expectations of the caring professionals</t>
  </si>
  <si>
    <t>Expected results in relation to expectations of the community</t>
  </si>
  <si>
    <t>Worksheet 2 - Synopsis of the programme</t>
  </si>
  <si>
    <t>Time span of the analysis</t>
  </si>
  <si>
    <t>(Indicate whether in years or in months)</t>
  </si>
  <si>
    <t>years</t>
  </si>
  <si>
    <t>Valuation of personal assistance costs</t>
  </si>
  <si>
    <t>Level A (can be provided by anybody)</t>
  </si>
  <si>
    <t>Level B (requiring strength and balance)</t>
  </si>
  <si>
    <t>Level C (requiring professional qualification)</t>
  </si>
  <si>
    <t>Hourly cost</t>
  </si>
  <si>
    <t>Hourly expendit.</t>
  </si>
  <si>
    <t>Agencies that share the expenditure (if applicable)</t>
  </si>
  <si>
    <t xml:space="preserve">1st Agency  </t>
  </si>
  <si>
    <t>2nd Agency</t>
  </si>
  <si>
    <t>Economical analysis</t>
  </si>
  <si>
    <t>problem</t>
  </si>
  <si>
    <t>solution</t>
  </si>
  <si>
    <t>purchase cost</t>
  </si>
  <si>
    <t>residual value</t>
  </si>
  <si>
    <t>add. social cost</t>
  </si>
  <si>
    <t>total</t>
  </si>
  <si>
    <t>Financial analysis</t>
  </si>
  <si>
    <t>expend.client</t>
  </si>
  <si>
    <t>Timeline</t>
  </si>
  <si>
    <t>Worksheet 3_1 - Cost Analysis of the first intervention</t>
  </si>
  <si>
    <t>Worksheet 3_2 - Cost Analysis of the second intervention</t>
  </si>
  <si>
    <t>Worksheet 3_3 - Cost Analysis of the third intervention</t>
  </si>
  <si>
    <t>Worksheet 3_4 - Cost Analysis of the fourth intervention</t>
  </si>
  <si>
    <t>Worksheet 3_5 - Cost Analysis of the fifth intervention</t>
  </si>
  <si>
    <t>Worksheet 3_6 - Cost Analysis of the sixth intervention</t>
  </si>
  <si>
    <t>Worksheet 3_7 - Cost Analysis of the seventh intervention</t>
  </si>
  <si>
    <t>Worksheet 3_8 - Cost Analysis of the eighth intervention</t>
  </si>
  <si>
    <t>Worksheet 3_9 - Cost Analysis of the ninth intervention</t>
  </si>
  <si>
    <t>Worksheet 3_10 - Cost Analysis of the tenth intervention</t>
  </si>
  <si>
    <t>Problem</t>
  </si>
  <si>
    <t>Parameters</t>
  </si>
  <si>
    <t>Recyclable ? (1&gt;YES 0&gt;NO)</t>
  </si>
  <si>
    <t>Reusable ? (1&gt;YES 0&gt;NO)</t>
  </si>
  <si>
    <t>Investment</t>
  </si>
  <si>
    <t>Overall cost</t>
  </si>
  <si>
    <t>Maintenance</t>
  </si>
  <si>
    <t>% expenditure client</t>
  </si>
  <si>
    <t>Services</t>
  </si>
  <si>
    <t>actions/month</t>
  </si>
  <si>
    <t>minutes/action (+ waiting)</t>
  </si>
  <si>
    <t>Assistance level 1</t>
  </si>
  <si>
    <t>Assistance level 2</t>
  </si>
  <si>
    <t>Clinical duration</t>
  </si>
  <si>
    <t>Solution 1</t>
  </si>
  <si>
    <t>Solution 2</t>
  </si>
  <si>
    <t>Solution 3</t>
  </si>
  <si>
    <t xml:space="preserve">Solution 4 </t>
  </si>
  <si>
    <t>Solution 5</t>
  </si>
  <si>
    <t>non-intervention</t>
  </si>
  <si>
    <t>Investment cost</t>
  </si>
  <si>
    <t>-  Residual value</t>
  </si>
  <si>
    <t>+ Maintenance cost</t>
  </si>
  <si>
    <t>+ Cost of services</t>
  </si>
  <si>
    <t>+ Valuation of Assistance</t>
  </si>
  <si>
    <t>= Social Cost</t>
  </si>
  <si>
    <t>ente1</t>
  </si>
  <si>
    <t>ente2</t>
  </si>
  <si>
    <t>Expenditure client</t>
  </si>
  <si>
    <t>Additional Social Cost</t>
  </si>
  <si>
    <t>Chosen solution  (1,2..)</t>
  </si>
  <si>
    <t>Initial purchase cost</t>
  </si>
  <si>
    <t>Add.Social Cost</t>
  </si>
  <si>
    <t>Residual value</t>
  </si>
  <si>
    <t>Assistance Level 3</t>
  </si>
  <si>
    <t>Municip.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</si>
</sst>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=0]#"/>
    <numFmt numFmtId="165" formatCode="&quot;€&quot;\ #,##0;[Red]\-&quot;€&quot;\ #,##0;"/>
    <numFmt numFmtId="166" formatCode="0%;[=0]#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64" fontId="8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2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/>
      <protection/>
    </xf>
    <xf numFmtId="166" fontId="8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9" fontId="8" fillId="0" borderId="0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left"/>
      <protection/>
    </xf>
    <xf numFmtId="165" fontId="9" fillId="0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165" fontId="8" fillId="34" borderId="0" xfId="0" applyNumberFormat="1" applyFont="1" applyFill="1" applyBorder="1" applyAlignment="1" applyProtection="1">
      <alignment/>
      <protection/>
    </xf>
    <xf numFmtId="165" fontId="10" fillId="34" borderId="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165" fontId="8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 quotePrefix="1">
      <alignment/>
      <protection/>
    </xf>
    <xf numFmtId="0" fontId="12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165" fontId="7" fillId="36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right"/>
      <protection/>
    </xf>
    <xf numFmtId="165" fontId="10" fillId="35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8" fillId="4" borderId="10" xfId="0" applyFont="1" applyFill="1" applyBorder="1" applyAlignment="1" applyProtection="1">
      <alignment/>
      <protection locked="0"/>
    </xf>
    <xf numFmtId="0" fontId="8" fillId="4" borderId="10" xfId="0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/>
      <protection locked="0"/>
    </xf>
    <xf numFmtId="0" fontId="7" fillId="4" borderId="10" xfId="0" applyFont="1" applyFill="1" applyBorder="1" applyAlignment="1" applyProtection="1">
      <alignment horizontal="right"/>
      <protection locked="0"/>
    </xf>
    <xf numFmtId="0" fontId="9" fillId="4" borderId="10" xfId="0" applyFont="1" applyFill="1" applyBorder="1" applyAlignment="1" applyProtection="1">
      <alignment horizontal="right"/>
      <protection locked="0"/>
    </xf>
    <xf numFmtId="164" fontId="8" fillId="4" borderId="10" xfId="0" applyNumberFormat="1" applyFont="1" applyFill="1" applyBorder="1" applyAlignment="1" applyProtection="1">
      <alignment/>
      <protection locked="0"/>
    </xf>
    <xf numFmtId="165" fontId="2" fillId="4" borderId="10" xfId="0" applyNumberFormat="1" applyFont="1" applyFill="1" applyBorder="1" applyAlignment="1" applyProtection="1">
      <alignment/>
      <protection locked="0"/>
    </xf>
    <xf numFmtId="166" fontId="2" fillId="4" borderId="10" xfId="0" applyNumberFormat="1" applyFont="1" applyFill="1" applyBorder="1" applyAlignment="1" applyProtection="1">
      <alignment/>
      <protection locked="0"/>
    </xf>
    <xf numFmtId="166" fontId="8" fillId="4" borderId="10" xfId="0" applyNumberFormat="1" applyFont="1" applyFill="1" applyBorder="1" applyAlignment="1" applyProtection="1">
      <alignment/>
      <protection locked="0"/>
    </xf>
    <xf numFmtId="49" fontId="7" fillId="36" borderId="0" xfId="0" applyNumberFormat="1" applyFont="1" applyFill="1" applyBorder="1" applyAlignment="1" applyProtection="1">
      <alignment/>
      <protection/>
    </xf>
    <xf numFmtId="164" fontId="7" fillId="36" borderId="0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4" borderId="12" xfId="0" applyFont="1" applyFill="1" applyBorder="1" applyAlignment="1" applyProtection="1">
      <alignment horizontal="left"/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0" fontId="9" fillId="4" borderId="1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6" fillId="4" borderId="12" xfId="0" applyFont="1" applyFill="1" applyBorder="1" applyAlignment="1" applyProtection="1">
      <alignment horizontal="left" vertical="top" wrapText="1"/>
      <protection locked="0"/>
    </xf>
    <xf numFmtId="0" fontId="6" fillId="4" borderId="13" xfId="0" applyFont="1" applyFill="1" applyBorder="1" applyAlignment="1" applyProtection="1">
      <alignment horizontal="left" vertical="top" wrapText="1"/>
      <protection locked="0"/>
    </xf>
    <xf numFmtId="0" fontId="6" fillId="4" borderId="1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12" fillId="4" borderId="12" xfId="0" applyNumberFormat="1" applyFont="1" applyFill="1" applyBorder="1" applyAlignment="1" applyProtection="1">
      <alignment horizontal="left" vertical="top"/>
      <protection locked="0"/>
    </xf>
    <xf numFmtId="0" fontId="12" fillId="4" borderId="13" xfId="0" applyNumberFormat="1" applyFont="1" applyFill="1" applyBorder="1" applyAlignment="1" applyProtection="1">
      <alignment horizontal="left" vertical="top"/>
      <protection locked="0"/>
    </xf>
    <xf numFmtId="0" fontId="12" fillId="4" borderId="14" xfId="0" applyNumberFormat="1" applyFont="1" applyFill="1" applyBorder="1" applyAlignment="1" applyProtection="1">
      <alignment horizontal="left" vertical="top"/>
      <protection locked="0"/>
    </xf>
    <xf numFmtId="0" fontId="9" fillId="37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275"/>
          <c:w val="0.982"/>
          <c:h val="0.914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'SCAI Italiano (protetto)'!$B$75:$B$84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'SCAI Italiano (protetto)'!$C$75:$C$84</c:f>
              <c:numCache/>
            </c:numRef>
          </c:val>
        </c:ser>
        <c:ser>
          <c:idx val="2"/>
          <c:order val="2"/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'SCAI Italiano (protetto)'!$D$75:$D$84</c:f>
              <c:numCache/>
            </c:numRef>
          </c:val>
        </c:ser>
        <c:overlap val="100"/>
        <c:gapWidth val="50"/>
        <c:axId val="55324497"/>
        <c:axId val="28158426"/>
      </c:barChart>
      <c:catAx>
        <c:axId val="553244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8158426"/>
        <c:crosses val="autoZero"/>
        <c:auto val="1"/>
        <c:lblOffset val="100"/>
        <c:tickLblSkip val="1"/>
        <c:noMultiLvlLbl val="0"/>
      </c:catAx>
      <c:valAx>
        <c:axId val="2815842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4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35"/>
          <c:w val="0.98225"/>
          <c:h val="0.912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'SCAI English (secured)'!$B$75:$B$84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'SCAI English (secured)'!$C$75:$C$84</c:f>
              <c:numCache/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'SCAI English (secured)'!$D$75:$D$84</c:f>
              <c:numCache/>
            </c:numRef>
          </c:val>
        </c:ser>
        <c:overlap val="100"/>
        <c:gapWidth val="50"/>
        <c:axId val="52099243"/>
        <c:axId val="66240004"/>
      </c:barChart>
      <c:catAx>
        <c:axId val="52099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240004"/>
        <c:crosses val="autoZero"/>
        <c:auto val="1"/>
        <c:lblOffset val="100"/>
        <c:tickLblSkip val="1"/>
        <c:noMultiLvlLbl val="0"/>
      </c:catAx>
      <c:valAx>
        <c:axId val="6624000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99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71</xdr:row>
      <xdr:rowOff>19050</xdr:rowOff>
    </xdr:from>
    <xdr:to>
      <xdr:col>5</xdr:col>
      <xdr:colOff>695325</xdr:colOff>
      <xdr:row>85</xdr:row>
      <xdr:rowOff>38100</xdr:rowOff>
    </xdr:to>
    <xdr:graphicFrame>
      <xdr:nvGraphicFramePr>
        <xdr:cNvPr id="1" name="Grafico 3"/>
        <xdr:cNvGraphicFramePr/>
      </xdr:nvGraphicFramePr>
      <xdr:xfrm>
        <a:off x="1276350" y="15763875"/>
        <a:ext cx="40100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71</xdr:row>
      <xdr:rowOff>19050</xdr:rowOff>
    </xdr:from>
    <xdr:to>
      <xdr:col>5</xdr:col>
      <xdr:colOff>714375</xdr:colOff>
      <xdr:row>85</xdr:row>
      <xdr:rowOff>0</xdr:rowOff>
    </xdr:to>
    <xdr:graphicFrame>
      <xdr:nvGraphicFramePr>
        <xdr:cNvPr id="1" name="Grafico 5"/>
        <xdr:cNvGraphicFramePr/>
      </xdr:nvGraphicFramePr>
      <xdr:xfrm>
        <a:off x="1276350" y="15763875"/>
        <a:ext cx="40290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8"/>
  <sheetViews>
    <sheetView zoomScalePageLayoutView="104" workbookViewId="0" topLeftCell="A52">
      <selection activeCell="H708" sqref="H708"/>
    </sheetView>
  </sheetViews>
  <sheetFormatPr defaultColWidth="9.33203125" defaultRowHeight="12.75"/>
  <cols>
    <col min="1" max="1" width="21" style="3" customWidth="1"/>
    <col min="2" max="2" width="14.83203125" style="1" customWidth="1"/>
    <col min="3" max="6" width="14.83203125" style="3" customWidth="1"/>
    <col min="7" max="16384" width="9.33203125" style="3" customWidth="1"/>
  </cols>
  <sheetData>
    <row r="1" spans="1:6" ht="18.75">
      <c r="A1" s="76" t="s">
        <v>50</v>
      </c>
      <c r="B1" s="76"/>
      <c r="C1" s="76"/>
      <c r="D1" s="76"/>
      <c r="E1" s="76"/>
      <c r="F1" s="76"/>
    </row>
    <row r="2" spans="1:6" ht="18.75">
      <c r="A2" s="87"/>
      <c r="B2" s="87"/>
      <c r="C2" s="87"/>
      <c r="D2" s="87"/>
      <c r="E2" s="87"/>
      <c r="F2" s="87"/>
    </row>
    <row r="3" spans="1:6" ht="12.75">
      <c r="A3" s="40" t="s">
        <v>11</v>
      </c>
      <c r="B3" s="83"/>
      <c r="C3" s="84"/>
      <c r="D3" s="84"/>
      <c r="E3" s="84"/>
      <c r="F3" s="85"/>
    </row>
    <row r="4" spans="1:6" ht="12.75">
      <c r="A4" s="77"/>
      <c r="B4" s="77"/>
      <c r="C4" s="77"/>
      <c r="D4" s="77"/>
      <c r="E4" s="77"/>
      <c r="F4" s="77"/>
    </row>
    <row r="5" spans="1:6" ht="12.75">
      <c r="A5" s="78" t="s">
        <v>51</v>
      </c>
      <c r="B5" s="78"/>
      <c r="C5" s="78"/>
      <c r="D5" s="78"/>
      <c r="E5" s="78"/>
      <c r="F5" s="78"/>
    </row>
    <row r="6" spans="1:6" ht="60" customHeight="1">
      <c r="A6" s="79"/>
      <c r="B6" s="80"/>
      <c r="C6" s="80"/>
      <c r="D6" s="80"/>
      <c r="E6" s="80"/>
      <c r="F6" s="81"/>
    </row>
    <row r="7" spans="1:6" ht="12.75">
      <c r="A7" s="50"/>
      <c r="B7" s="50"/>
      <c r="C7" s="50"/>
      <c r="D7" s="50"/>
      <c r="E7" s="50"/>
      <c r="F7" s="50"/>
    </row>
    <row r="8" spans="1:6" ht="12.75">
      <c r="A8" s="78" t="s">
        <v>3</v>
      </c>
      <c r="B8" s="78"/>
      <c r="C8" s="78"/>
      <c r="D8" s="78"/>
      <c r="E8" s="78"/>
      <c r="F8" s="78"/>
    </row>
    <row r="9" spans="1:6" ht="60" customHeight="1">
      <c r="A9" s="79"/>
      <c r="B9" s="80"/>
      <c r="C9" s="80"/>
      <c r="D9" s="80"/>
      <c r="E9" s="80"/>
      <c r="F9" s="81"/>
    </row>
    <row r="10" spans="1:6" ht="12.75">
      <c r="A10" s="50"/>
      <c r="B10" s="50"/>
      <c r="C10" s="50"/>
      <c r="D10" s="50"/>
      <c r="E10" s="50"/>
      <c r="F10" s="50"/>
    </row>
    <row r="11" spans="1:6" ht="12.75">
      <c r="A11" s="78" t="s">
        <v>1</v>
      </c>
      <c r="B11" s="78"/>
      <c r="C11" s="78"/>
      <c r="D11" s="78"/>
      <c r="E11" s="78"/>
      <c r="F11" s="78"/>
    </row>
    <row r="12" spans="1:6" ht="60" customHeight="1">
      <c r="A12" s="79"/>
      <c r="B12" s="80"/>
      <c r="C12" s="80"/>
      <c r="D12" s="80"/>
      <c r="E12" s="80"/>
      <c r="F12" s="81"/>
    </row>
    <row r="13" spans="1:6" ht="12.75">
      <c r="A13" s="50"/>
      <c r="B13" s="50"/>
      <c r="C13" s="50"/>
      <c r="D13" s="50"/>
      <c r="E13" s="50"/>
      <c r="F13" s="50"/>
    </row>
    <row r="14" spans="1:6" ht="12.75">
      <c r="A14" s="78" t="s">
        <v>2</v>
      </c>
      <c r="B14" s="78"/>
      <c r="C14" s="78"/>
      <c r="D14" s="78"/>
      <c r="E14" s="78"/>
      <c r="F14" s="78"/>
    </row>
    <row r="15" spans="1:6" ht="60" customHeight="1">
      <c r="A15" s="79"/>
      <c r="B15" s="80"/>
      <c r="C15" s="80"/>
      <c r="D15" s="80"/>
      <c r="E15" s="80"/>
      <c r="F15" s="81"/>
    </row>
    <row r="16" spans="1:6" ht="12.75">
      <c r="A16" s="50"/>
      <c r="B16" s="50"/>
      <c r="C16" s="50"/>
      <c r="D16" s="50"/>
      <c r="E16" s="50"/>
      <c r="F16" s="50"/>
    </row>
    <row r="17" spans="1:6" ht="12.75">
      <c r="A17" s="78" t="s">
        <v>4</v>
      </c>
      <c r="B17" s="78"/>
      <c r="C17" s="78"/>
      <c r="D17" s="78"/>
      <c r="E17" s="78"/>
      <c r="F17" s="78"/>
    </row>
    <row r="18" spans="1:6" ht="60" customHeight="1">
      <c r="A18" s="79"/>
      <c r="B18" s="80"/>
      <c r="C18" s="80"/>
      <c r="D18" s="80"/>
      <c r="E18" s="80"/>
      <c r="F18" s="81"/>
    </row>
    <row r="19" spans="1:6" ht="12.75">
      <c r="A19" s="50"/>
      <c r="B19" s="50"/>
      <c r="C19" s="50"/>
      <c r="D19" s="50"/>
      <c r="E19" s="50"/>
      <c r="F19" s="55"/>
    </row>
    <row r="20" spans="1:6" ht="12.75">
      <c r="A20" s="78" t="s">
        <v>5</v>
      </c>
      <c r="B20" s="78"/>
      <c r="C20" s="78"/>
      <c r="D20" s="78"/>
      <c r="E20" s="78"/>
      <c r="F20" s="78"/>
    </row>
    <row r="21" spans="1:6" ht="60" customHeight="1">
      <c r="A21" s="79"/>
      <c r="B21" s="80"/>
      <c r="C21" s="80"/>
      <c r="D21" s="80"/>
      <c r="E21" s="80"/>
      <c r="F21" s="81"/>
    </row>
    <row r="22" spans="1:6" ht="12.75">
      <c r="A22" s="50"/>
      <c r="B22" s="50"/>
      <c r="C22" s="50"/>
      <c r="D22" s="50"/>
      <c r="E22" s="50"/>
      <c r="F22" s="50"/>
    </row>
    <row r="23" spans="1:6" ht="12.75">
      <c r="A23" s="78" t="s">
        <v>6</v>
      </c>
      <c r="B23" s="78"/>
      <c r="C23" s="78"/>
      <c r="D23" s="78"/>
      <c r="E23" s="78"/>
      <c r="F23" s="78"/>
    </row>
    <row r="24" spans="1:6" ht="60" customHeight="1">
      <c r="A24" s="79"/>
      <c r="B24" s="80"/>
      <c r="C24" s="80"/>
      <c r="D24" s="80"/>
      <c r="E24" s="80"/>
      <c r="F24" s="81"/>
    </row>
    <row r="25" spans="1:6" ht="12.75">
      <c r="A25" s="50"/>
      <c r="B25" s="50"/>
      <c r="C25" s="50"/>
      <c r="D25" s="50"/>
      <c r="E25" s="50"/>
      <c r="F25" s="50"/>
    </row>
    <row r="26" spans="1:6" ht="12.75">
      <c r="A26" s="78" t="s">
        <v>7</v>
      </c>
      <c r="B26" s="78"/>
      <c r="C26" s="78"/>
      <c r="D26" s="78"/>
      <c r="E26" s="78"/>
      <c r="F26" s="78"/>
    </row>
    <row r="27" spans="1:6" ht="60" customHeight="1">
      <c r="A27" s="79"/>
      <c r="B27" s="80"/>
      <c r="C27" s="80"/>
      <c r="D27" s="80"/>
      <c r="E27" s="80"/>
      <c r="F27" s="81"/>
    </row>
    <row r="28" spans="1:6" ht="12.75">
      <c r="A28" s="51"/>
      <c r="B28" s="51"/>
      <c r="C28" s="51"/>
      <c r="D28" s="51"/>
      <c r="E28" s="51"/>
      <c r="F28" s="51"/>
    </row>
    <row r="29" spans="1:6" s="2" customFormat="1" ht="18.75">
      <c r="A29" s="82" t="s">
        <v>57</v>
      </c>
      <c r="B29" s="82"/>
      <c r="C29" s="82"/>
      <c r="D29" s="82"/>
      <c r="E29" s="82"/>
      <c r="F29" s="82"/>
    </row>
    <row r="30" s="41" customFormat="1" ht="12.75">
      <c r="B30" s="42"/>
    </row>
    <row r="31" spans="1:6" s="4" customFormat="1" ht="11.25">
      <c r="A31" s="10" t="s">
        <v>11</v>
      </c>
      <c r="B31" s="86">
        <f>B3</f>
        <v>0</v>
      </c>
      <c r="C31" s="86"/>
      <c r="D31" s="86"/>
      <c r="E31" s="86"/>
      <c r="F31" s="86"/>
    </row>
    <row r="32" s="4" customFormat="1" ht="11.25">
      <c r="B32" s="7"/>
    </row>
    <row r="33" spans="1:4" s="4" customFormat="1" ht="11.25">
      <c r="A33" s="11" t="s">
        <v>38</v>
      </c>
      <c r="B33" s="57"/>
      <c r="C33" s="58" t="s">
        <v>52</v>
      </c>
      <c r="D33" s="7" t="s">
        <v>77</v>
      </c>
    </row>
    <row r="34" spans="2:3" s="4" customFormat="1" ht="11.25">
      <c r="B34" s="7"/>
      <c r="C34" s="9"/>
    </row>
    <row r="35" spans="1:6" s="4" customFormat="1" ht="11.25">
      <c r="A35" s="11" t="s">
        <v>53</v>
      </c>
      <c r="B35" s="7"/>
      <c r="C35" s="9"/>
      <c r="E35" s="4" t="s">
        <v>12</v>
      </c>
      <c r="F35" s="4" t="s">
        <v>13</v>
      </c>
    </row>
    <row r="36" spans="1:6" s="4" customFormat="1" ht="11.25">
      <c r="A36" s="7" t="s">
        <v>54</v>
      </c>
      <c r="B36" s="7"/>
      <c r="C36" s="9"/>
      <c r="E36" s="59"/>
      <c r="F36" s="59"/>
    </row>
    <row r="37" spans="1:6" s="4" customFormat="1" ht="11.25">
      <c r="A37" s="7" t="s">
        <v>55</v>
      </c>
      <c r="B37" s="7"/>
      <c r="C37" s="9"/>
      <c r="E37" s="59"/>
      <c r="F37" s="59"/>
    </row>
    <row r="38" spans="1:6" s="4" customFormat="1" ht="11.25">
      <c r="A38" s="7" t="s">
        <v>56</v>
      </c>
      <c r="B38" s="7"/>
      <c r="C38" s="9"/>
      <c r="E38" s="59"/>
      <c r="F38" s="59"/>
    </row>
    <row r="39" spans="1:6" s="4" customFormat="1" ht="11.25">
      <c r="A39" s="7"/>
      <c r="B39" s="7"/>
      <c r="C39" s="9"/>
      <c r="E39" s="34"/>
      <c r="F39" s="34"/>
    </row>
    <row r="40" spans="1:6" s="11" customFormat="1" ht="11.25">
      <c r="A40" s="11" t="s">
        <v>60</v>
      </c>
      <c r="C40" s="10"/>
      <c r="E40" s="43"/>
      <c r="F40" s="43"/>
    </row>
    <row r="41" spans="1:6" s="4" customFormat="1" ht="11.25">
      <c r="A41" s="4" t="s">
        <v>61</v>
      </c>
      <c r="B41" s="57" t="s">
        <v>147</v>
      </c>
      <c r="C41" s="9"/>
      <c r="E41" s="34"/>
      <c r="F41" s="34"/>
    </row>
    <row r="42" spans="1:2" s="4" customFormat="1" ht="11.25">
      <c r="A42" s="4" t="s">
        <v>62</v>
      </c>
      <c r="B42" s="57" t="s">
        <v>148</v>
      </c>
    </row>
    <row r="43" s="4" customFormat="1" ht="11.25">
      <c r="B43" s="7"/>
    </row>
    <row r="44" spans="1:6" s="4" customFormat="1" ht="11.25">
      <c r="A44" s="44" t="s">
        <v>39</v>
      </c>
      <c r="B44" s="45"/>
      <c r="C44" s="46"/>
      <c r="D44" s="46"/>
      <c r="E44" s="46"/>
      <c r="F44" s="46"/>
    </row>
    <row r="45" spans="1:6" s="4" customFormat="1" ht="11.25">
      <c r="A45" s="45" t="s">
        <v>40</v>
      </c>
      <c r="B45" s="45" t="s">
        <v>41</v>
      </c>
      <c r="C45" s="49" t="str">
        <f>IF(LEFT($C$33,1)="m","mese inizio","anno inizio")</f>
        <v>anno inizio</v>
      </c>
      <c r="D45" s="49" t="s">
        <v>42</v>
      </c>
      <c r="E45" s="49" t="s">
        <v>43</v>
      </c>
      <c r="F45" s="49" t="s">
        <v>44</v>
      </c>
    </row>
    <row r="46" spans="1:6" s="4" customFormat="1" ht="11.25">
      <c r="A46" s="66">
        <f>B92</f>
        <v>0</v>
      </c>
      <c r="B46" s="47">
        <f>C149</f>
      </c>
      <c r="C46" s="67">
        <f>B94</f>
        <v>0</v>
      </c>
      <c r="D46" s="48">
        <f>A151</f>
        <v>0</v>
      </c>
      <c r="E46" s="48">
        <f>B151</f>
        <v>0</v>
      </c>
      <c r="F46" s="48">
        <f>C151</f>
        <v>0</v>
      </c>
    </row>
    <row r="47" spans="1:6" s="4" customFormat="1" ht="11.25">
      <c r="A47" s="66">
        <f>B155</f>
        <v>0</v>
      </c>
      <c r="B47" s="47">
        <f>C212</f>
      </c>
      <c r="C47" s="67">
        <f>B157</f>
        <v>0</v>
      </c>
      <c r="D47" s="48">
        <f>A214</f>
        <v>0</v>
      </c>
      <c r="E47" s="48">
        <f>B214</f>
        <v>0</v>
      </c>
      <c r="F47" s="48">
        <f>C214</f>
        <v>0</v>
      </c>
    </row>
    <row r="48" spans="1:6" s="4" customFormat="1" ht="11.25">
      <c r="A48" s="66">
        <f>B218</f>
        <v>0</v>
      </c>
      <c r="B48" s="47">
        <f>C275</f>
      </c>
      <c r="C48" s="67">
        <f>B220</f>
        <v>0</v>
      </c>
      <c r="D48" s="48">
        <f>A277</f>
        <v>0</v>
      </c>
      <c r="E48" s="48">
        <f>B277</f>
        <v>0</v>
      </c>
      <c r="F48" s="48">
        <f>C277</f>
        <v>0</v>
      </c>
    </row>
    <row r="49" spans="1:6" s="4" customFormat="1" ht="11.25">
      <c r="A49" s="66">
        <f>B281</f>
        <v>0</v>
      </c>
      <c r="B49" s="47">
        <f>C338</f>
      </c>
      <c r="C49" s="67">
        <f>B283</f>
        <v>0</v>
      </c>
      <c r="D49" s="48">
        <f>A340</f>
        <v>0</v>
      </c>
      <c r="E49" s="48">
        <f>B340</f>
        <v>0</v>
      </c>
      <c r="F49" s="48">
        <f>C340</f>
        <v>0</v>
      </c>
    </row>
    <row r="50" spans="1:6" s="4" customFormat="1" ht="11.25">
      <c r="A50" s="66">
        <f>B344</f>
        <v>0</v>
      </c>
      <c r="B50" s="47">
        <f>C401</f>
      </c>
      <c r="C50" s="67">
        <f>B346</f>
        <v>0</v>
      </c>
      <c r="D50" s="48">
        <f>A403</f>
        <v>0</v>
      </c>
      <c r="E50" s="48">
        <f>B403</f>
        <v>0</v>
      </c>
      <c r="F50" s="48">
        <f>C403</f>
        <v>0</v>
      </c>
    </row>
    <row r="51" spans="1:6" s="4" customFormat="1" ht="11.25">
      <c r="A51" s="66">
        <f>B407</f>
        <v>0</v>
      </c>
      <c r="B51" s="47">
        <f>C464</f>
      </c>
      <c r="C51" s="67">
        <f>B409</f>
        <v>0</v>
      </c>
      <c r="D51" s="48">
        <f>A466</f>
        <v>0</v>
      </c>
      <c r="E51" s="48">
        <f>B466</f>
        <v>0</v>
      </c>
      <c r="F51" s="48">
        <f>C466</f>
        <v>0</v>
      </c>
    </row>
    <row r="52" spans="1:6" s="4" customFormat="1" ht="11.25">
      <c r="A52" s="66">
        <f>B470</f>
        <v>0</v>
      </c>
      <c r="B52" s="47">
        <f>C527</f>
      </c>
      <c r="C52" s="67">
        <f>B472</f>
        <v>0</v>
      </c>
      <c r="D52" s="48">
        <f>A529</f>
        <v>0</v>
      </c>
      <c r="E52" s="48">
        <f>B529</f>
        <v>0</v>
      </c>
      <c r="F52" s="48">
        <f>C529</f>
        <v>0</v>
      </c>
    </row>
    <row r="53" spans="1:6" s="4" customFormat="1" ht="11.25">
      <c r="A53" s="66">
        <f>B533</f>
        <v>0</v>
      </c>
      <c r="B53" s="47">
        <f>C590</f>
      </c>
      <c r="C53" s="67">
        <f>B535</f>
        <v>0</v>
      </c>
      <c r="D53" s="48">
        <f>A592</f>
        <v>0</v>
      </c>
      <c r="E53" s="48">
        <f>B592</f>
        <v>0</v>
      </c>
      <c r="F53" s="48">
        <f>C592</f>
        <v>0</v>
      </c>
    </row>
    <row r="54" spans="1:6" s="4" customFormat="1" ht="11.25">
      <c r="A54" s="66">
        <f>B596</f>
        <v>0</v>
      </c>
      <c r="B54" s="47">
        <f>C653</f>
      </c>
      <c r="C54" s="67">
        <f>B598</f>
        <v>0</v>
      </c>
      <c r="D54" s="48">
        <f>A655</f>
        <v>0</v>
      </c>
      <c r="E54" s="48">
        <f>B655</f>
        <v>0</v>
      </c>
      <c r="F54" s="48">
        <f>C655</f>
        <v>0</v>
      </c>
    </row>
    <row r="55" spans="1:6" s="4" customFormat="1" ht="11.25">
      <c r="A55" s="66">
        <f>B659</f>
        <v>0</v>
      </c>
      <c r="B55" s="47">
        <f>C716</f>
      </c>
      <c r="C55" s="67">
        <f>B661</f>
        <v>0</v>
      </c>
      <c r="D55" s="48">
        <f>A718</f>
        <v>0</v>
      </c>
      <c r="E55" s="48">
        <f>B718</f>
        <v>0</v>
      </c>
      <c r="F55" s="48">
        <f>C718</f>
        <v>0</v>
      </c>
    </row>
    <row r="56" spans="1:6" s="30" customFormat="1" ht="11.25">
      <c r="A56" s="52"/>
      <c r="B56" s="52"/>
      <c r="C56" s="53" t="s">
        <v>14</v>
      </c>
      <c r="D56" s="54">
        <f>SUM(D46:D55)</f>
        <v>0</v>
      </c>
      <c r="E56" s="54">
        <f>SUM(E46:E55)</f>
        <v>0</v>
      </c>
      <c r="F56" s="54">
        <f>SUM(F46:F55)</f>
        <v>0</v>
      </c>
    </row>
    <row r="57" s="4" customFormat="1" ht="11.25">
      <c r="B57" s="7"/>
    </row>
    <row r="58" spans="1:6" s="4" customFormat="1" ht="11.25">
      <c r="A58" s="44" t="s">
        <v>47</v>
      </c>
      <c r="B58" s="45"/>
      <c r="C58" s="46"/>
      <c r="D58" s="46"/>
      <c r="E58" s="46"/>
      <c r="F58" s="46"/>
    </row>
    <row r="59" spans="1:6" s="4" customFormat="1" ht="11.25">
      <c r="A59" s="45" t="s">
        <v>40</v>
      </c>
      <c r="B59" s="45" t="s">
        <v>41</v>
      </c>
      <c r="C59" s="49" t="str">
        <f>IF(LEFT($C$33,1)="m","mese inizio","anno inizio")</f>
        <v>anno inizio</v>
      </c>
      <c r="D59" s="49" t="s">
        <v>15</v>
      </c>
      <c r="E59" s="49" t="str">
        <f>CONCATENATE("spesa ",$B$41)</f>
        <v>spesa ente1</v>
      </c>
      <c r="F59" s="49" t="str">
        <f>CONCATENATE("spesa ",$B$42)</f>
        <v>spesa ente2</v>
      </c>
    </row>
    <row r="60" spans="1:6" s="4" customFormat="1" ht="11.25">
      <c r="A60" s="66">
        <f>A46</f>
        <v>0</v>
      </c>
      <c r="B60" s="47">
        <f>B46</f>
      </c>
      <c r="C60" s="67">
        <f>C46</f>
        <v>0</v>
      </c>
      <c r="D60" s="48">
        <f>D151</f>
        <v>0</v>
      </c>
      <c r="E60" s="48">
        <f>E151</f>
        <v>0</v>
      </c>
      <c r="F60" s="48">
        <f>F151</f>
        <v>0</v>
      </c>
    </row>
    <row r="61" spans="1:6" s="4" customFormat="1" ht="11.25">
      <c r="A61" s="66">
        <f aca="true" t="shared" si="0" ref="A61:C69">A47</f>
        <v>0</v>
      </c>
      <c r="B61" s="47">
        <f t="shared" si="0"/>
      </c>
      <c r="C61" s="67">
        <f t="shared" si="0"/>
        <v>0</v>
      </c>
      <c r="D61" s="48">
        <f>D214</f>
        <v>0</v>
      </c>
      <c r="E61" s="48">
        <f>E214</f>
        <v>0</v>
      </c>
      <c r="F61" s="48">
        <f>F214</f>
        <v>0</v>
      </c>
    </row>
    <row r="62" spans="1:6" s="4" customFormat="1" ht="11.25">
      <c r="A62" s="66">
        <f t="shared" si="0"/>
        <v>0</v>
      </c>
      <c r="B62" s="47">
        <f t="shared" si="0"/>
      </c>
      <c r="C62" s="67">
        <f t="shared" si="0"/>
        <v>0</v>
      </c>
      <c r="D62" s="48">
        <f>D277</f>
        <v>0</v>
      </c>
      <c r="E62" s="48">
        <f>E277</f>
        <v>0</v>
      </c>
      <c r="F62" s="48">
        <f>F277</f>
        <v>0</v>
      </c>
    </row>
    <row r="63" spans="1:6" s="4" customFormat="1" ht="11.25">
      <c r="A63" s="66">
        <f t="shared" si="0"/>
        <v>0</v>
      </c>
      <c r="B63" s="47">
        <f t="shared" si="0"/>
      </c>
      <c r="C63" s="67">
        <f t="shared" si="0"/>
        <v>0</v>
      </c>
      <c r="D63" s="48">
        <f>D340</f>
        <v>0</v>
      </c>
      <c r="E63" s="48">
        <f>E340</f>
        <v>0</v>
      </c>
      <c r="F63" s="48">
        <f>F340</f>
        <v>0</v>
      </c>
    </row>
    <row r="64" spans="1:6" s="4" customFormat="1" ht="11.25">
      <c r="A64" s="66">
        <f t="shared" si="0"/>
        <v>0</v>
      </c>
      <c r="B64" s="47">
        <f t="shared" si="0"/>
      </c>
      <c r="C64" s="67">
        <f t="shared" si="0"/>
        <v>0</v>
      </c>
      <c r="D64" s="48">
        <f>D403</f>
        <v>0</v>
      </c>
      <c r="E64" s="48">
        <f>E403</f>
        <v>0</v>
      </c>
      <c r="F64" s="48">
        <f>F403</f>
        <v>0</v>
      </c>
    </row>
    <row r="65" spans="1:6" s="4" customFormat="1" ht="11.25">
      <c r="A65" s="66">
        <f t="shared" si="0"/>
        <v>0</v>
      </c>
      <c r="B65" s="47">
        <f t="shared" si="0"/>
      </c>
      <c r="C65" s="67">
        <f t="shared" si="0"/>
        <v>0</v>
      </c>
      <c r="D65" s="48">
        <f>D466</f>
        <v>0</v>
      </c>
      <c r="E65" s="48">
        <f>E466</f>
        <v>0</v>
      </c>
      <c r="F65" s="48">
        <f>F466</f>
        <v>0</v>
      </c>
    </row>
    <row r="66" spans="1:6" s="4" customFormat="1" ht="11.25">
      <c r="A66" s="66">
        <f t="shared" si="0"/>
        <v>0</v>
      </c>
      <c r="B66" s="47">
        <f t="shared" si="0"/>
      </c>
      <c r="C66" s="67">
        <f t="shared" si="0"/>
        <v>0</v>
      </c>
      <c r="D66" s="48">
        <f>D529</f>
        <v>0</v>
      </c>
      <c r="E66" s="48">
        <f>E529</f>
        <v>0</v>
      </c>
      <c r="F66" s="48">
        <f>F529</f>
        <v>0</v>
      </c>
    </row>
    <row r="67" spans="1:6" s="4" customFormat="1" ht="11.25">
      <c r="A67" s="66">
        <f t="shared" si="0"/>
        <v>0</v>
      </c>
      <c r="B67" s="47">
        <f t="shared" si="0"/>
      </c>
      <c r="C67" s="67">
        <f t="shared" si="0"/>
        <v>0</v>
      </c>
      <c r="D67" s="48">
        <f>D592</f>
        <v>0</v>
      </c>
      <c r="E67" s="48">
        <f>E592</f>
        <v>0</v>
      </c>
      <c r="F67" s="48">
        <f>F592</f>
        <v>0</v>
      </c>
    </row>
    <row r="68" spans="1:6" s="4" customFormat="1" ht="11.25">
      <c r="A68" s="66">
        <f t="shared" si="0"/>
        <v>0</v>
      </c>
      <c r="B68" s="47">
        <f t="shared" si="0"/>
      </c>
      <c r="C68" s="67">
        <f t="shared" si="0"/>
        <v>0</v>
      </c>
      <c r="D68" s="48">
        <f>D655</f>
        <v>0</v>
      </c>
      <c r="E68" s="48">
        <f>E655</f>
        <v>0</v>
      </c>
      <c r="F68" s="48">
        <f>F655</f>
        <v>0</v>
      </c>
    </row>
    <row r="69" spans="1:6" s="4" customFormat="1" ht="11.25">
      <c r="A69" s="66">
        <f t="shared" si="0"/>
        <v>0</v>
      </c>
      <c r="B69" s="47">
        <f t="shared" si="0"/>
      </c>
      <c r="C69" s="67">
        <f t="shared" si="0"/>
        <v>0</v>
      </c>
      <c r="D69" s="48">
        <f>D718</f>
        <v>0</v>
      </c>
      <c r="E69" s="48">
        <f>E718</f>
        <v>0</v>
      </c>
      <c r="F69" s="48">
        <f>F718</f>
        <v>0</v>
      </c>
    </row>
    <row r="70" spans="1:6" s="4" customFormat="1" ht="11.25">
      <c r="A70" s="52"/>
      <c r="B70" s="52"/>
      <c r="C70" s="52" t="s">
        <v>14</v>
      </c>
      <c r="D70" s="54">
        <f>SUM(D60:D69)</f>
        <v>0</v>
      </c>
      <c r="E70" s="54">
        <f>SUM(E60:E69)</f>
        <v>0</v>
      </c>
      <c r="F70" s="54">
        <f>SUM(F60:F69)</f>
        <v>0</v>
      </c>
    </row>
    <row r="71" spans="1:6" s="4" customFormat="1" ht="11.25">
      <c r="A71" s="7"/>
      <c r="B71" s="7"/>
      <c r="C71" s="7"/>
      <c r="D71" s="20"/>
      <c r="E71" s="20"/>
      <c r="F71" s="20"/>
    </row>
    <row r="72" spans="1:6" s="4" customFormat="1" ht="11.25">
      <c r="A72" s="11" t="s">
        <v>74</v>
      </c>
      <c r="B72" s="7"/>
      <c r="C72" s="7"/>
      <c r="D72" s="20"/>
      <c r="E72" s="20"/>
      <c r="F72" s="20"/>
    </row>
    <row r="73" spans="1:2" s="4" customFormat="1" ht="11.25">
      <c r="A73" s="38" t="str">
        <f>$C$33</f>
        <v>anni</v>
      </c>
      <c r="B73" s="7"/>
    </row>
    <row r="74" spans="1:6" s="4" customFormat="1" ht="11.25">
      <c r="A74" s="11"/>
      <c r="B74" s="30"/>
      <c r="C74" s="11"/>
      <c r="D74" s="11"/>
      <c r="E74" s="11"/>
      <c r="F74" s="11"/>
    </row>
    <row r="75" spans="1:4" s="4" customFormat="1" ht="11.25">
      <c r="A75" s="4">
        <f aca="true" t="shared" si="1" ref="A75:A84">B46</f>
      </c>
      <c r="B75" s="4">
        <f>IF(OR(C46&lt;1,C46&gt;$B$33),0,C46-1)</f>
        <v>0</v>
      </c>
      <c r="C75" s="4">
        <f>F94</f>
        <v>0</v>
      </c>
      <c r="D75" s="4">
        <f>$B$33-C75-B75</f>
        <v>0</v>
      </c>
    </row>
    <row r="76" spans="1:4" s="4" customFormat="1" ht="11.25">
      <c r="A76" s="4">
        <f t="shared" si="1"/>
      </c>
      <c r="B76" s="4">
        <f aca="true" t="shared" si="2" ref="B76:B84">IF(OR(C47&lt;1,C47&gt;$B$33),0,C47-1)</f>
        <v>0</v>
      </c>
      <c r="C76" s="4">
        <f>F157</f>
        <v>0</v>
      </c>
      <c r="D76" s="4">
        <f aca="true" t="shared" si="3" ref="D76:D84">$B$33-C76-B76</f>
        <v>0</v>
      </c>
    </row>
    <row r="77" spans="1:4" s="4" customFormat="1" ht="11.25">
      <c r="A77" s="4">
        <f t="shared" si="1"/>
      </c>
      <c r="B77" s="4">
        <f t="shared" si="2"/>
        <v>0</v>
      </c>
      <c r="C77" s="4">
        <f>F220</f>
        <v>0</v>
      </c>
      <c r="D77" s="4">
        <f t="shared" si="3"/>
        <v>0</v>
      </c>
    </row>
    <row r="78" spans="1:4" s="4" customFormat="1" ht="11.25">
      <c r="A78" s="4">
        <f t="shared" si="1"/>
      </c>
      <c r="B78" s="4">
        <f t="shared" si="2"/>
        <v>0</v>
      </c>
      <c r="C78" s="4">
        <f>F283</f>
        <v>0</v>
      </c>
      <c r="D78" s="4">
        <f t="shared" si="3"/>
        <v>0</v>
      </c>
    </row>
    <row r="79" spans="1:4" s="4" customFormat="1" ht="11.25">
      <c r="A79" s="4">
        <f t="shared" si="1"/>
      </c>
      <c r="B79" s="4">
        <f t="shared" si="2"/>
        <v>0</v>
      </c>
      <c r="C79" s="4">
        <f>F346</f>
        <v>0</v>
      </c>
      <c r="D79" s="4">
        <f t="shared" si="3"/>
        <v>0</v>
      </c>
    </row>
    <row r="80" spans="1:4" s="4" customFormat="1" ht="11.25">
      <c r="A80" s="4">
        <f t="shared" si="1"/>
      </c>
      <c r="B80" s="4">
        <f t="shared" si="2"/>
        <v>0</v>
      </c>
      <c r="C80" s="4">
        <f>F409</f>
        <v>0</v>
      </c>
      <c r="D80" s="4">
        <f t="shared" si="3"/>
        <v>0</v>
      </c>
    </row>
    <row r="81" spans="1:4" s="4" customFormat="1" ht="11.25">
      <c r="A81" s="4">
        <f t="shared" si="1"/>
      </c>
      <c r="B81" s="4">
        <f t="shared" si="2"/>
        <v>0</v>
      </c>
      <c r="C81" s="4">
        <f>F472</f>
        <v>0</v>
      </c>
      <c r="D81" s="4">
        <f t="shared" si="3"/>
        <v>0</v>
      </c>
    </row>
    <row r="82" spans="1:4" s="4" customFormat="1" ht="11.25">
      <c r="A82" s="4">
        <f t="shared" si="1"/>
      </c>
      <c r="B82" s="4">
        <f t="shared" si="2"/>
        <v>0</v>
      </c>
      <c r="C82" s="4">
        <f>F535</f>
        <v>0</v>
      </c>
      <c r="D82" s="4">
        <f t="shared" si="3"/>
        <v>0</v>
      </c>
    </row>
    <row r="83" spans="1:4" s="4" customFormat="1" ht="11.25">
      <c r="A83" s="4">
        <f t="shared" si="1"/>
      </c>
      <c r="B83" s="4">
        <f t="shared" si="2"/>
        <v>0</v>
      </c>
      <c r="C83" s="4">
        <f>F598</f>
        <v>0</v>
      </c>
      <c r="D83" s="4">
        <f t="shared" si="3"/>
        <v>0</v>
      </c>
    </row>
    <row r="84" spans="1:4" s="4" customFormat="1" ht="11.25">
      <c r="A84" s="4">
        <f t="shared" si="1"/>
      </c>
      <c r="B84" s="4">
        <f t="shared" si="2"/>
        <v>0</v>
      </c>
      <c r="C84" s="4">
        <f>F661</f>
        <v>0</v>
      </c>
      <c r="D84" s="4">
        <f t="shared" si="3"/>
        <v>0</v>
      </c>
    </row>
    <row r="85" s="4" customFormat="1" ht="11.25"/>
    <row r="86" s="4" customFormat="1" ht="11.25"/>
    <row r="87" s="4" customFormat="1" ht="11.25"/>
    <row r="88" s="4" customFormat="1" ht="11.25"/>
    <row r="89" spans="1:6" ht="18.75">
      <c r="A89" s="71" t="s">
        <v>63</v>
      </c>
      <c r="B89" s="71"/>
      <c r="C89" s="71"/>
      <c r="D89" s="71"/>
      <c r="E89" s="71"/>
      <c r="F89" s="71"/>
    </row>
    <row r="91" spans="1:6" ht="12">
      <c r="A91" s="4" t="s">
        <v>11</v>
      </c>
      <c r="B91" s="88">
        <f>$B$3</f>
        <v>0</v>
      </c>
      <c r="C91" s="88"/>
      <c r="D91" s="88"/>
      <c r="E91" s="88"/>
      <c r="F91" s="88"/>
    </row>
    <row r="92" spans="1:6" ht="12">
      <c r="A92" s="4" t="s">
        <v>8</v>
      </c>
      <c r="B92" s="73"/>
      <c r="C92" s="74"/>
      <c r="D92" s="74"/>
      <c r="E92" s="74"/>
      <c r="F92" s="75"/>
    </row>
    <row r="93" spans="1:6" ht="12">
      <c r="A93" s="4"/>
      <c r="B93" s="10"/>
      <c r="C93" s="10"/>
      <c r="D93" s="10"/>
      <c r="E93" s="10"/>
      <c r="F93" s="38" t="str">
        <f>(IF(LEFT($C$33,1)="m","mesi effettivi","anni effettivi"))</f>
        <v>anni effettivi</v>
      </c>
    </row>
    <row r="94" spans="1:6" ht="12">
      <c r="A94" s="9" t="str">
        <f>IF(LEFT($C$33,1)="m","mese inizio","anno inizio")</f>
        <v>anno inizio</v>
      </c>
      <c r="B94" s="58"/>
      <c r="C94" s="5" t="s">
        <v>37</v>
      </c>
      <c r="D94" s="60"/>
      <c r="E94" s="9" t="str">
        <f>$C$33</f>
        <v>anni</v>
      </c>
      <c r="F94" s="38">
        <f>IF(AND(B94&gt;0,B94&lt;=$B$33),IF(D94&gt;$B$33-B94+1,$B$33-B94+1,D94),0)</f>
        <v>0</v>
      </c>
    </row>
    <row r="95" spans="1:6" ht="12">
      <c r="A95" s="4"/>
      <c r="B95" s="7"/>
      <c r="C95" s="5"/>
      <c r="D95" s="34"/>
      <c r="E95" s="5"/>
      <c r="F95" s="5"/>
    </row>
    <row r="96" spans="1:6" s="2" customFormat="1" ht="12">
      <c r="A96" s="11"/>
      <c r="B96" s="6" t="s">
        <v>24</v>
      </c>
      <c r="C96" s="6" t="s">
        <v>25</v>
      </c>
      <c r="D96" s="6" t="s">
        <v>26</v>
      </c>
      <c r="E96" s="6" t="s">
        <v>27</v>
      </c>
      <c r="F96" s="6" t="s">
        <v>29</v>
      </c>
    </row>
    <row r="97" spans="1:6" s="2" customFormat="1" ht="12">
      <c r="A97" s="11"/>
      <c r="B97" s="61"/>
      <c r="C97" s="61"/>
      <c r="D97" s="61"/>
      <c r="E97" s="61"/>
      <c r="F97" s="6" t="s">
        <v>9</v>
      </c>
    </row>
    <row r="98" spans="1:6" s="2" customFormat="1" ht="12">
      <c r="A98" s="31" t="s">
        <v>22</v>
      </c>
      <c r="B98" s="18"/>
      <c r="C98" s="32"/>
      <c r="D98" s="32"/>
      <c r="E98" s="32"/>
      <c r="F98" s="32"/>
    </row>
    <row r="99" spans="1:6" s="2" customFormat="1" ht="12">
      <c r="A99" s="18" t="str">
        <f>IF(LEFT($C$33,1)="m","Durata tecnica mesi","Durata tecnica anni")</f>
        <v>Durata tecnica anni</v>
      </c>
      <c r="B99" s="62"/>
      <c r="C99" s="62"/>
      <c r="D99" s="62"/>
      <c r="E99" s="62"/>
      <c r="F99" s="12"/>
    </row>
    <row r="100" spans="1:6" s="2" customFormat="1" ht="12">
      <c r="A100" s="18" t="s">
        <v>58</v>
      </c>
      <c r="B100" s="62"/>
      <c r="C100" s="62"/>
      <c r="D100" s="62"/>
      <c r="E100" s="62"/>
      <c r="F100" s="12"/>
    </row>
    <row r="101" spans="1:6" s="2" customFormat="1" ht="12">
      <c r="A101" s="18" t="s">
        <v>59</v>
      </c>
      <c r="B101" s="62"/>
      <c r="C101" s="62"/>
      <c r="D101" s="62"/>
      <c r="E101" s="62"/>
      <c r="F101" s="12"/>
    </row>
    <row r="102" spans="1:6" s="2" customFormat="1" ht="12">
      <c r="A102" s="33" t="s">
        <v>16</v>
      </c>
      <c r="B102" s="13"/>
      <c r="C102" s="13"/>
      <c r="D102" s="13"/>
      <c r="E102" s="13"/>
      <c r="F102" s="13"/>
    </row>
    <row r="103" spans="1:6" ht="12">
      <c r="A103" s="18" t="s">
        <v>28</v>
      </c>
      <c r="B103" s="63"/>
      <c r="C103" s="63"/>
      <c r="D103" s="63"/>
      <c r="E103" s="63"/>
      <c r="F103" s="14"/>
    </row>
    <row r="104" spans="1:6" ht="12">
      <c r="A104" s="18" t="s">
        <v>23</v>
      </c>
      <c r="B104" s="15">
        <f>1-B105-B106</f>
        <v>1</v>
      </c>
      <c r="C104" s="15">
        <f>1-C105-C106</f>
        <v>1</v>
      </c>
      <c r="D104" s="15">
        <f>1-D105-D106</f>
        <v>1</v>
      </c>
      <c r="E104" s="15">
        <f>1-E105-E106</f>
        <v>1</v>
      </c>
      <c r="F104" s="15"/>
    </row>
    <row r="105" spans="1:6" ht="12">
      <c r="A105" s="18" t="str">
        <f>CONCATENATE("% spesa ",$B$41)</f>
        <v>% spesa ente1</v>
      </c>
      <c r="B105" s="64"/>
      <c r="C105" s="64"/>
      <c r="D105" s="64"/>
      <c r="E105" s="64"/>
      <c r="F105" s="15"/>
    </row>
    <row r="106" spans="1:6" ht="12">
      <c r="A106" s="18" t="str">
        <f>CONCATENATE("% spesa ",$B$42)</f>
        <v>% spesa ente2</v>
      </c>
      <c r="B106" s="65"/>
      <c r="C106" s="65"/>
      <c r="D106" s="65"/>
      <c r="E106" s="65"/>
      <c r="F106" s="16"/>
    </row>
    <row r="107" spans="1:6" s="2" customFormat="1" ht="12">
      <c r="A107" s="33" t="s">
        <v>17</v>
      </c>
      <c r="B107" s="17"/>
      <c r="C107" s="17"/>
      <c r="D107" s="17"/>
      <c r="E107" s="17"/>
      <c r="F107" s="17"/>
    </row>
    <row r="108" spans="1:6" ht="12">
      <c r="A108" s="18" t="str">
        <f>IF(LEFT($C$33,1)="m","Costo mensile","Costo annuo")</f>
        <v>Costo annuo</v>
      </c>
      <c r="B108" s="63"/>
      <c r="C108" s="63"/>
      <c r="D108" s="63"/>
      <c r="E108" s="63"/>
      <c r="F108" s="14">
        <v>0</v>
      </c>
    </row>
    <row r="109" spans="1:6" ht="12">
      <c r="A109" s="18" t="s">
        <v>23</v>
      </c>
      <c r="B109" s="15">
        <f>1-B110-B111</f>
        <v>1</v>
      </c>
      <c r="C109" s="15">
        <f>1-C110-C111</f>
        <v>1</v>
      </c>
      <c r="D109" s="15">
        <f>1-D110-D111</f>
        <v>1</v>
      </c>
      <c r="E109" s="15">
        <f>1-E110-E111</f>
        <v>1</v>
      </c>
      <c r="F109" s="15"/>
    </row>
    <row r="110" spans="1:6" ht="12">
      <c r="A110" s="18" t="str">
        <f>CONCATENATE("% spesa ",$B$41)</f>
        <v>% spesa ente1</v>
      </c>
      <c r="B110" s="64">
        <v>0</v>
      </c>
      <c r="C110" s="64">
        <v>0</v>
      </c>
      <c r="D110" s="64">
        <v>0</v>
      </c>
      <c r="E110" s="64">
        <v>0</v>
      </c>
      <c r="F110" s="15">
        <v>0</v>
      </c>
    </row>
    <row r="111" spans="1:6" ht="12">
      <c r="A111" s="18" t="str">
        <f>CONCATENATE("% spesa ",$B$42)</f>
        <v>% spesa ente2</v>
      </c>
      <c r="B111" s="65"/>
      <c r="C111" s="65"/>
      <c r="D111" s="65"/>
      <c r="E111" s="65">
        <v>0</v>
      </c>
      <c r="F111" s="16"/>
    </row>
    <row r="112" spans="1:6" s="2" customFormat="1" ht="12">
      <c r="A112" s="33" t="s">
        <v>18</v>
      </c>
      <c r="B112" s="17"/>
      <c r="C112" s="17"/>
      <c r="D112" s="17"/>
      <c r="E112" s="17"/>
      <c r="F112" s="17"/>
    </row>
    <row r="113" spans="1:6" ht="12">
      <c r="A113" s="18" t="str">
        <f>IF(LEFT($C$33,1)="m","Costo mensile","Costo annuo")</f>
        <v>Costo annuo</v>
      </c>
      <c r="B113" s="63">
        <v>0</v>
      </c>
      <c r="C113" s="63">
        <v>0</v>
      </c>
      <c r="D113" s="63">
        <v>0</v>
      </c>
      <c r="E113" s="63"/>
      <c r="F113" s="14">
        <v>0</v>
      </c>
    </row>
    <row r="114" spans="1:6" ht="12">
      <c r="A114" s="18" t="s">
        <v>23</v>
      </c>
      <c r="B114" s="15">
        <f>1-B115-B116</f>
        <v>1</v>
      </c>
      <c r="C114" s="15">
        <f>1-C115-C116</f>
        <v>1</v>
      </c>
      <c r="D114" s="15">
        <f>1-D115-D116</f>
        <v>1</v>
      </c>
      <c r="E114" s="15">
        <f>1-E115-E116</f>
        <v>1</v>
      </c>
      <c r="F114" s="15"/>
    </row>
    <row r="115" spans="1:6" ht="12">
      <c r="A115" s="18" t="str">
        <f>CONCATENATE("% spesa ",$B$41)</f>
        <v>% spesa ente1</v>
      </c>
      <c r="B115" s="64">
        <v>0</v>
      </c>
      <c r="C115" s="64">
        <v>0</v>
      </c>
      <c r="D115" s="64">
        <v>0</v>
      </c>
      <c r="E115" s="64">
        <v>0</v>
      </c>
      <c r="F115" s="15">
        <v>0</v>
      </c>
    </row>
    <row r="116" spans="1:6" ht="12">
      <c r="A116" s="18" t="str">
        <f>CONCATENATE("% spesa ",$B$42)</f>
        <v>% spesa ente2</v>
      </c>
      <c r="B116" s="65"/>
      <c r="C116" s="65"/>
      <c r="D116" s="65"/>
      <c r="E116" s="65"/>
      <c r="F116" s="16"/>
    </row>
    <row r="117" spans="1:6" s="2" customFormat="1" ht="12">
      <c r="A117" s="33" t="s">
        <v>19</v>
      </c>
      <c r="B117" s="18"/>
      <c r="C117" s="18"/>
      <c r="D117" s="18"/>
      <c r="E117" s="18"/>
      <c r="F117" s="18"/>
    </row>
    <row r="118" spans="1:6" ht="12">
      <c r="A118" s="18" t="s">
        <v>0</v>
      </c>
      <c r="B118" s="62"/>
      <c r="C118" s="62"/>
      <c r="D118" s="62"/>
      <c r="E118" s="62"/>
      <c r="F118" s="62"/>
    </row>
    <row r="119" spans="1:6" ht="12">
      <c r="A119" s="18" t="s">
        <v>64</v>
      </c>
      <c r="B119" s="62"/>
      <c r="C119" s="62"/>
      <c r="D119" s="62"/>
      <c r="E119" s="62"/>
      <c r="F119" s="62"/>
    </row>
    <row r="120" spans="1:6" s="2" customFormat="1" ht="12">
      <c r="A120" s="18" t="s">
        <v>23</v>
      </c>
      <c r="B120" s="15">
        <f>1-B121-B122</f>
        <v>1</v>
      </c>
      <c r="C120" s="15">
        <f>1-C121-C122</f>
        <v>1</v>
      </c>
      <c r="D120" s="15">
        <f>1-D121-D122</f>
        <v>1</v>
      </c>
      <c r="E120" s="15">
        <f>1-E121-E122</f>
        <v>1</v>
      </c>
      <c r="F120" s="15">
        <f>1-F121-F122</f>
        <v>1</v>
      </c>
    </row>
    <row r="121" spans="1:6" ht="12">
      <c r="A121" s="18" t="str">
        <f>CONCATENATE("% spesa ",$B$41)</f>
        <v>% spesa ente1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</row>
    <row r="122" spans="1:6" ht="12">
      <c r="A122" s="18" t="str">
        <f>CONCATENATE("% spesa ",$B$42)</f>
        <v>% spesa ente2</v>
      </c>
      <c r="B122" s="65"/>
      <c r="C122" s="65"/>
      <c r="D122" s="65"/>
      <c r="E122" s="65"/>
      <c r="F122" s="65"/>
    </row>
    <row r="123" spans="1:6" ht="12">
      <c r="A123" s="33" t="s">
        <v>20</v>
      </c>
      <c r="B123" s="18"/>
      <c r="C123" s="18"/>
      <c r="D123" s="18"/>
      <c r="E123" s="18"/>
      <c r="F123" s="18"/>
    </row>
    <row r="124" spans="1:6" ht="12">
      <c r="A124" s="18" t="s">
        <v>0</v>
      </c>
      <c r="B124" s="62">
        <v>0</v>
      </c>
      <c r="C124" s="62">
        <v>0</v>
      </c>
      <c r="D124" s="62"/>
      <c r="E124" s="62"/>
      <c r="F124" s="62"/>
    </row>
    <row r="125" spans="1:6" ht="12">
      <c r="A125" s="18" t="s">
        <v>64</v>
      </c>
      <c r="B125" s="62"/>
      <c r="C125" s="62"/>
      <c r="D125" s="62"/>
      <c r="E125" s="62"/>
      <c r="F125" s="62"/>
    </row>
    <row r="126" spans="1:6" ht="12">
      <c r="A126" s="18" t="s">
        <v>23</v>
      </c>
      <c r="B126" s="15">
        <f>1-B127-B128</f>
        <v>1</v>
      </c>
      <c r="C126" s="15">
        <f>1-C127-C128</f>
        <v>1</v>
      </c>
      <c r="D126" s="15">
        <f>1-D127-D128</f>
        <v>1</v>
      </c>
      <c r="E126" s="15">
        <f>1-E127-E128</f>
        <v>1</v>
      </c>
      <c r="F126" s="15">
        <f>1-F127-F128</f>
        <v>1</v>
      </c>
    </row>
    <row r="127" spans="1:6" s="8" customFormat="1" ht="12">
      <c r="A127" s="18" t="str">
        <f>CONCATENATE("% spesa ",$B$41)</f>
        <v>% spesa ente1</v>
      </c>
      <c r="B127" s="64">
        <v>0</v>
      </c>
      <c r="C127" s="64">
        <v>0</v>
      </c>
      <c r="D127" s="64"/>
      <c r="E127" s="64">
        <v>0</v>
      </c>
      <c r="F127" s="64">
        <v>0</v>
      </c>
    </row>
    <row r="128" spans="1:6" s="8" customFormat="1" ht="12">
      <c r="A128" s="18" t="str">
        <f>CONCATENATE("% spesa ",$B$42)</f>
        <v>% spesa ente2</v>
      </c>
      <c r="B128" s="65"/>
      <c r="C128" s="65"/>
      <c r="D128" s="65"/>
      <c r="E128" s="65"/>
      <c r="F128" s="65"/>
    </row>
    <row r="129" spans="1:6" s="2" customFormat="1" ht="12">
      <c r="A129" s="33" t="s">
        <v>21</v>
      </c>
      <c r="B129" s="18"/>
      <c r="C129" s="18"/>
      <c r="D129" s="18"/>
      <c r="E129" s="18"/>
      <c r="F129" s="18"/>
    </row>
    <row r="130" spans="1:6" ht="12">
      <c r="A130" s="18" t="s">
        <v>0</v>
      </c>
      <c r="B130" s="62">
        <v>0</v>
      </c>
      <c r="C130" s="62">
        <v>0</v>
      </c>
      <c r="D130" s="62">
        <v>0</v>
      </c>
      <c r="E130" s="62">
        <v>0</v>
      </c>
      <c r="F130" s="62">
        <v>0</v>
      </c>
    </row>
    <row r="131" spans="1:6" ht="12">
      <c r="A131" s="18" t="s">
        <v>64</v>
      </c>
      <c r="B131" s="62">
        <v>0</v>
      </c>
      <c r="C131" s="62">
        <v>0</v>
      </c>
      <c r="D131" s="62">
        <v>0</v>
      </c>
      <c r="E131" s="62">
        <v>0</v>
      </c>
      <c r="F131" s="62">
        <v>0</v>
      </c>
    </row>
    <row r="132" spans="1:6" ht="12">
      <c r="A132" s="18" t="s">
        <v>23</v>
      </c>
      <c r="B132" s="15">
        <f>1-B133-B134</f>
        <v>1</v>
      </c>
      <c r="C132" s="15">
        <f>1-C133-C134</f>
        <v>1</v>
      </c>
      <c r="D132" s="15">
        <f>1-D133-D134</f>
        <v>1</v>
      </c>
      <c r="E132" s="15">
        <f>1-E133-E134</f>
        <v>1</v>
      </c>
      <c r="F132" s="15">
        <f>1-F133-F134</f>
        <v>1</v>
      </c>
    </row>
    <row r="133" spans="1:6" ht="12">
      <c r="A133" s="18" t="str">
        <f>CONCATENATE("% spesa ",$B$41)</f>
        <v>% spesa ente1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</row>
    <row r="134" spans="1:6" ht="12">
      <c r="A134" s="18" t="str">
        <f>CONCATENATE("% spesa ",$B$42)</f>
        <v>% spesa ente2</v>
      </c>
      <c r="B134" s="65"/>
      <c r="C134" s="65"/>
      <c r="D134" s="65"/>
      <c r="E134" s="65"/>
      <c r="F134" s="65"/>
    </row>
    <row r="135" spans="1:6" ht="12">
      <c r="A135" s="7"/>
      <c r="B135" s="19"/>
      <c r="C135" s="19"/>
      <c r="D135" s="19"/>
      <c r="E135" s="19"/>
      <c r="F135" s="19"/>
    </row>
    <row r="136" spans="1:6" ht="12">
      <c r="A136" s="7" t="s">
        <v>30</v>
      </c>
      <c r="B136" s="20">
        <f>IF(B99=0,0,B103*(INT($F$94/B99)+IF($F$94/B99=INT($F$94/B99),0,1)))</f>
        <v>0</v>
      </c>
      <c r="C136" s="20">
        <f>IF(C99=0,0,C103*(INT($F$94/C99)+IF($F$94/C99=INT($F$94/C99),0,1)))</f>
        <v>0</v>
      </c>
      <c r="D136" s="20">
        <f>IF(D99=0,0,D103*(INT($F$94/D99)+IF($F$94/D99=INT($F$94/D99),0,1)))</f>
        <v>0</v>
      </c>
      <c r="E136" s="20">
        <f>IF(E99=0,0,E103*(INT($F$94/E99)+IF($F$94/E99=INT($F$94/E99),0,1)))</f>
        <v>0</v>
      </c>
      <c r="F136" s="20">
        <f>IF(F99=0,0,F103*(INT($F$94/F99)+IF($F$94/F99=INT($F$94/F99),0,1)))</f>
        <v>0</v>
      </c>
    </row>
    <row r="137" spans="1:6" ht="12">
      <c r="A137" s="21" t="s">
        <v>48</v>
      </c>
      <c r="B137" s="20">
        <f>-IF(OR(B99=0,B100+B101=0),0,B136-(B103/B99)*$F$94)</f>
        <v>0</v>
      </c>
      <c r="C137" s="20">
        <f>-IF(OR(C99=0,C100+C101=0),0,C136-(C103/C99)*$F$94)</f>
        <v>0</v>
      </c>
      <c r="D137" s="20">
        <f>-IF(OR(D99=0,D100+D101=0),0,D136-(D103/D99)*$F$94)</f>
        <v>0</v>
      </c>
      <c r="E137" s="20">
        <f>-IF(OR(E99=0,E100+E101=0),0,E136-(E103/E99)*$F$94)</f>
        <v>0</v>
      </c>
      <c r="F137" s="20">
        <f>-IF(OR(F99=0,F100+F101=0),0,F136-(F103/F99)*$F$94)</f>
        <v>0</v>
      </c>
    </row>
    <row r="138" spans="1:6" ht="12">
      <c r="A138" s="21" t="s">
        <v>31</v>
      </c>
      <c r="B138" s="20">
        <f>B108*$F$94</f>
        <v>0</v>
      </c>
      <c r="C138" s="20">
        <f>C108*$F$94</f>
        <v>0</v>
      </c>
      <c r="D138" s="20">
        <f>D108*$F$94</f>
        <v>0</v>
      </c>
      <c r="E138" s="20">
        <f>E108*$F$94</f>
        <v>0</v>
      </c>
      <c r="F138" s="20">
        <f>F108*$F$94</f>
        <v>0</v>
      </c>
    </row>
    <row r="139" spans="1:6" ht="12">
      <c r="A139" s="22" t="s">
        <v>32</v>
      </c>
      <c r="B139" s="20">
        <f>B113*$F$94</f>
        <v>0</v>
      </c>
      <c r="C139" s="20">
        <f>C113*$F$94</f>
        <v>0</v>
      </c>
      <c r="D139" s="20">
        <f>D113*$F$94</f>
        <v>0</v>
      </c>
      <c r="E139" s="20">
        <f>E113*$F$94</f>
        <v>0</v>
      </c>
      <c r="F139" s="20">
        <f>F113*$F$94</f>
        <v>0</v>
      </c>
    </row>
    <row r="140" spans="1:6" ht="12">
      <c r="A140" s="22" t="s">
        <v>33</v>
      </c>
      <c r="B140" s="20">
        <f>(B118*(B119)*$E$36/5+B124*(B125)*$E$37/5+B130*(B131)*$E$38/5)*($F$94)/IF(LEFT($C$33)="m",12,1)</f>
        <v>0</v>
      </c>
      <c r="C140" s="20">
        <f>(C118*(C119)*$E$36/5+C124*(C125)*$E$37/5+C130*(C131)*$E$38/5)*($F$94)/IF(LEFT($C$33)="m",12,1)</f>
        <v>0</v>
      </c>
      <c r="D140" s="20">
        <f>(D118*(D119)*$E$36/5+D124*(D125)*$E$37/5+D130*(D131)*$E$38/5)*($F$94)/IF(LEFT($C$33)="m",12,1)</f>
        <v>0</v>
      </c>
      <c r="E140" s="20">
        <f>(E118*(E119)*$E$36/5+E124*(E125)*$E$37/5+E130*(E131)*$E$38/5)*($F$94)/IF(LEFT($C$33)="m",12,1)</f>
        <v>0</v>
      </c>
      <c r="F140" s="20">
        <f>(F118*(F119)*$E$36/5+F124*(F125)*$E$37/5+F130*(F131)*$E$38/5)*($F$94)/IF(LEFT($C$33)="m",12,1)</f>
        <v>0</v>
      </c>
    </row>
    <row r="141" spans="1:6" s="2" customFormat="1" ht="12">
      <c r="A141" s="39" t="s">
        <v>49</v>
      </c>
      <c r="B141" s="23">
        <f>SUM(B136:B140)</f>
        <v>0</v>
      </c>
      <c r="C141" s="23">
        <f>SUM(C136:C140)</f>
        <v>0</v>
      </c>
      <c r="D141" s="23">
        <f>SUM(D136:D140)</f>
        <v>0</v>
      </c>
      <c r="E141" s="23">
        <f>SUM(E136:E140)</f>
        <v>0</v>
      </c>
      <c r="F141" s="23">
        <f>SUM(F136:F140)</f>
        <v>0</v>
      </c>
    </row>
    <row r="142" spans="1:6" ht="12">
      <c r="A142" s="7" t="s">
        <v>10</v>
      </c>
      <c r="B142" s="20">
        <f>B136*B104+B138*B109+B139*B114+(B118*B119*B120*$F$36/5+B124*B125*B126*$F$37/5+B130*B131*B132*$F$38/5)*$F$94/IF(LEFT($C$33)="m",12,1)</f>
        <v>0</v>
      </c>
      <c r="C142" s="20">
        <f>C136*C104+C138*C109+C139*C114+(C118*C119*C120*$F$36/5+C124*C125*C126*$F$37/5+C130*C131*C132*$F$38/5)*$F$94/IF(LEFT($C$33)="m",12,1)</f>
        <v>0</v>
      </c>
      <c r="D142" s="20">
        <f>D136*D104+D138*D109+D139*D114+(D118*D119*D120*$F$36/5+D124*D125*D126*$F$37/5+D130*D131*D132*$F$38/5)*$F$94/IF(LEFT($C$33)="m",12,1)</f>
        <v>0</v>
      </c>
      <c r="E142" s="20">
        <f>E136*E104+E138*E109+E139*E114+(E118*E119*E120*$F$36/5+E124*E125*E126*$F$37/5+E130*E131*E132*$F$38/5)*$F$94/IF(LEFT($C$33)="m",12,1)</f>
        <v>0</v>
      </c>
      <c r="F142" s="20">
        <f>F136*F104+F138*F109+F139*F114+(F118*F119*F120*$F$36/5+F124*F125*F126*$F$37/5+F130*F131*F132*$F$38/5)*$F$94/IF(LEFT($C$33)="m",12,1)</f>
        <v>0</v>
      </c>
    </row>
    <row r="143" spans="1:6" ht="12">
      <c r="A143" s="18" t="str">
        <f>CONCATENATE("spesa ",$B$41)</f>
        <v>spesa ente1</v>
      </c>
      <c r="B143" s="20">
        <f>B136*B105+B138*B110+B139*B115+(B118*(B119)*B121*$F$36/5+B124*(B125)*B127*$F$37/5+B130*(B131)*B133*$F$38/5)*($F$94)/IF(LEFT($C$33)="m",12,1)</f>
        <v>0</v>
      </c>
      <c r="C143" s="20">
        <f>C136*C105+C138*C110+C139*C115+(C118*(C119)*C121*$F$36/5+C124*(C125)*C127*$F$37/5+C130*(C131)*C133*$F$38/5)*($F$94)/IF(LEFT($C$33)="m",12,1)</f>
        <v>0</v>
      </c>
      <c r="D143" s="20">
        <f>D136*D105+D138*D110+D139*D115+(D118*(D119)*D121*$F$36/5+D124*(D125)*D127*$F$37/5+D130*(D131)*D133*$F$38/5)*($F$94)/IF(LEFT($C$33)="m",12,1)</f>
        <v>0</v>
      </c>
      <c r="E143" s="20">
        <f>E136*E105+E138*E110+E139*E115+(E118*(E119)*E121*$F$36/5+E124*(E125)*E127*$F$37/5+E130*(E131)*E133*$F$38/5)*($F$94)/IF(LEFT($C$33)="m",12,1)</f>
        <v>0</v>
      </c>
      <c r="F143" s="20">
        <f>F136*F105+F138*F110+F139*F115+(F118*(F119)*F121*$F$36/5+F124*(F125)*F127*$F$37/5+F130*(F131)*F133*$F$38/5)*($F$94)/IF(LEFT($C$33)="m",12,1)</f>
        <v>0</v>
      </c>
    </row>
    <row r="144" spans="1:6" ht="12">
      <c r="A144" s="18" t="str">
        <f>CONCATENATE("spesa ",$B$42)</f>
        <v>spesa ente2</v>
      </c>
      <c r="B144" s="20">
        <f>B136*B106+B138*B111+B139*B116+(B118*(B119)*B122*$F$36/5+B124*(B125)*B128*$F$37/5+B130*(B131)*B134*$F$38/5)*($F$94)/IF(LEFT($C$33)="m",12,1)</f>
        <v>0</v>
      </c>
      <c r="C144" s="20">
        <f>C136*C106+C138*C111+C139*C116+(C118*(C119)*C122*$F$36/5+C124*(C125)*C128*$F$37/5+C130*(C131)*C134*$F$38/5)*($F$94)/IF(LEFT($C$33)="m",12,1)</f>
        <v>0</v>
      </c>
      <c r="D144" s="20">
        <f>D136*D106+D138*D111+D139*D116+(D118*(D119)*D122*$F$36/5+D124*(D125)*D128*$F$37/5+D130*(D131)*D134*$F$38/5)*($F$94)/IF(LEFT($C$33)="m",12,1)</f>
        <v>0</v>
      </c>
      <c r="E144" s="20">
        <f>E136*E106+E138*E111+E139*E116+(E118*(E119)*E122*$F$36/5+E124*(E125)*E128*$F$37/5+E130*(E131)*E134*$F$38/5)*($F$94)/IF(LEFT($C$33)="m",12,1)</f>
        <v>0</v>
      </c>
      <c r="F144" s="20">
        <f>F136*F106+F138*F111+F139*F116+(F118*(F119)*F122*$F$36/5+F124*(F125)*F128*$F$37/5+F130*(F131)*F134*$F$38/5)*($F$94)/IF(LEFT($C$33)="m",12,1)</f>
        <v>0</v>
      </c>
    </row>
    <row r="145" spans="1:6" ht="12">
      <c r="A145" s="24"/>
      <c r="B145" s="25"/>
      <c r="C145" s="25"/>
      <c r="D145" s="25"/>
      <c r="E145" s="25"/>
      <c r="F145" s="26"/>
    </row>
    <row r="146" spans="1:6" ht="12">
      <c r="A146" s="11" t="s">
        <v>34</v>
      </c>
      <c r="B146" s="27">
        <f>B141-$F141</f>
        <v>0</v>
      </c>
      <c r="C146" s="27">
        <f>C141-$F141</f>
        <v>0</v>
      </c>
      <c r="D146" s="27">
        <f>D141-$F141</f>
        <v>0</v>
      </c>
      <c r="E146" s="27">
        <f>E141-$F141</f>
        <v>0</v>
      </c>
      <c r="F146" s="27">
        <f>F141-$F141</f>
        <v>0</v>
      </c>
    </row>
    <row r="147" spans="1:6" ht="12">
      <c r="A147" s="28"/>
      <c r="B147" s="25"/>
      <c r="C147" s="25"/>
      <c r="D147" s="25"/>
      <c r="E147" s="25"/>
      <c r="F147" s="25"/>
    </row>
    <row r="148" spans="1:6" s="37" customFormat="1" ht="12">
      <c r="A148" s="31"/>
      <c r="B148" s="36"/>
      <c r="C148" s="36"/>
      <c r="D148" s="36"/>
      <c r="E148" s="36"/>
      <c r="F148" s="36"/>
    </row>
    <row r="149" spans="1:6" ht="12">
      <c r="A149" s="38" t="s">
        <v>46</v>
      </c>
      <c r="B149" s="58"/>
      <c r="C149" s="68">
        <f>IF(OR(B149&lt;1,B149&gt;5),"",IF(B149=1,B97,IF(B149=2,C97,IF(B149=3,D97,IF(B149=4,E97,F97)))))</f>
      </c>
      <c r="D149" s="69"/>
      <c r="E149" s="69"/>
      <c r="F149" s="69"/>
    </row>
    <row r="150" spans="1:6" s="2" customFormat="1" ht="12">
      <c r="A150" s="35" t="s">
        <v>45</v>
      </c>
      <c r="B150" s="35" t="s">
        <v>36</v>
      </c>
      <c r="C150" s="35" t="s">
        <v>35</v>
      </c>
      <c r="D150" s="35" t="s">
        <v>15</v>
      </c>
      <c r="E150" s="35" t="str">
        <f>CONCATENATE("spesa ",$B$41)</f>
        <v>spesa ente1</v>
      </c>
      <c r="F150" s="29" t="str">
        <f>CONCATENATE("spesa ",$B$42)</f>
        <v>spesa ente2</v>
      </c>
    </row>
    <row r="151" spans="1:6" ht="12">
      <c r="A151" s="27">
        <f>IF(B149=1,B103,IF(B149=2,C103,IF(B149=3,D103,IF(B149=4,E103,F103))))</f>
        <v>0</v>
      </c>
      <c r="B151" s="27">
        <f>IF(B149=1,B146,IF(B149=2,C146,IF(B149=3,D146,IF(B149=4,E146,F146))))</f>
        <v>0</v>
      </c>
      <c r="C151" s="27">
        <f>IF(B149=1,B137,IF(B149=2,C137,IF(B149=3,D137,IF(B149=4,E137,F146))))</f>
        <v>0</v>
      </c>
      <c r="D151" s="27">
        <f>IF(B149=1,B142,IF(B149=2,C142,IF(B149=3,D142,IF(B149=4,E142,F142))))</f>
        <v>0</v>
      </c>
      <c r="E151" s="27">
        <f>IF(B149=1,B143,IF(B149=2,C143,IF(B149=3,D143,IF(B149=4,E143,F143))))</f>
        <v>0</v>
      </c>
      <c r="F151" s="27">
        <f>IF(B149=1,B144,IF(B149=2,C144,IF(B149=3,D144,IF(B149=4,E144,F144))))</f>
        <v>0</v>
      </c>
    </row>
    <row r="152" spans="1:6" ht="18.75">
      <c r="A152" s="71" t="s">
        <v>65</v>
      </c>
      <c r="B152" s="71"/>
      <c r="C152" s="71"/>
      <c r="D152" s="71"/>
      <c r="E152" s="71"/>
      <c r="F152" s="71"/>
    </row>
    <row r="154" spans="1:6" ht="12">
      <c r="A154" s="4" t="s">
        <v>11</v>
      </c>
      <c r="B154" s="72">
        <f>$B$3</f>
        <v>0</v>
      </c>
      <c r="C154" s="72"/>
      <c r="D154" s="72"/>
      <c r="E154" s="72"/>
      <c r="F154" s="72"/>
    </row>
    <row r="155" spans="1:6" ht="12">
      <c r="A155" s="4" t="s">
        <v>8</v>
      </c>
      <c r="B155" s="70"/>
      <c r="C155" s="70"/>
      <c r="D155" s="70"/>
      <c r="E155" s="70"/>
      <c r="F155" s="70"/>
    </row>
    <row r="156" spans="1:6" ht="12">
      <c r="A156" s="4"/>
      <c r="B156" s="10"/>
      <c r="C156" s="10"/>
      <c r="D156" s="10"/>
      <c r="E156" s="10"/>
      <c r="F156" s="38" t="str">
        <f>(IF(LEFT($C$33,1)="m","mesi effettivi","anni effettivi"))</f>
        <v>anni effettivi</v>
      </c>
    </row>
    <row r="157" spans="1:6" ht="12">
      <c r="A157" s="9" t="str">
        <f>IF(LEFT($C$33,1)="m","mese inizio","anno inizio")</f>
        <v>anno inizio</v>
      </c>
      <c r="B157" s="58"/>
      <c r="C157" s="5" t="s">
        <v>37</v>
      </c>
      <c r="D157" s="60"/>
      <c r="E157" s="9" t="str">
        <f>$C$33</f>
        <v>anni</v>
      </c>
      <c r="F157" s="38">
        <f>IF(AND(B157&gt;0,B157&lt;=$B$33),IF(D157&gt;$B$33-B157+1,$B$33-B157+1,D157),0)</f>
        <v>0</v>
      </c>
    </row>
    <row r="158" spans="1:6" ht="12">
      <c r="A158" s="4"/>
      <c r="B158" s="7"/>
      <c r="C158" s="5"/>
      <c r="D158" s="34"/>
      <c r="E158" s="5"/>
      <c r="F158" s="5"/>
    </row>
    <row r="159" spans="1:6" s="2" customFormat="1" ht="12">
      <c r="A159" s="11"/>
      <c r="B159" s="6" t="s">
        <v>24</v>
      </c>
      <c r="C159" s="6" t="s">
        <v>25</v>
      </c>
      <c r="D159" s="6" t="s">
        <v>26</v>
      </c>
      <c r="E159" s="6" t="s">
        <v>27</v>
      </c>
      <c r="F159" s="6" t="s">
        <v>29</v>
      </c>
    </row>
    <row r="160" spans="1:6" s="2" customFormat="1" ht="12">
      <c r="A160" s="11"/>
      <c r="B160" s="61"/>
      <c r="C160" s="61"/>
      <c r="D160" s="61"/>
      <c r="E160" s="61"/>
      <c r="F160" s="6" t="s">
        <v>9</v>
      </c>
    </row>
    <row r="161" spans="1:6" s="2" customFormat="1" ht="12">
      <c r="A161" s="31" t="s">
        <v>22</v>
      </c>
      <c r="B161" s="18"/>
      <c r="C161" s="32"/>
      <c r="D161" s="32"/>
      <c r="E161" s="32"/>
      <c r="F161" s="32"/>
    </row>
    <row r="162" spans="1:6" s="2" customFormat="1" ht="12">
      <c r="A162" s="18" t="str">
        <f>IF(LEFT($C$33,1)="m","Durata tecnica mesi","Durata tecnica anni")</f>
        <v>Durata tecnica anni</v>
      </c>
      <c r="B162" s="62"/>
      <c r="C162" s="62"/>
      <c r="D162" s="62"/>
      <c r="E162" s="62"/>
      <c r="F162" s="12"/>
    </row>
    <row r="163" spans="1:6" s="2" customFormat="1" ht="12">
      <c r="A163" s="18" t="s">
        <v>58</v>
      </c>
      <c r="B163" s="62"/>
      <c r="C163" s="62"/>
      <c r="D163" s="62"/>
      <c r="E163" s="62"/>
      <c r="F163" s="12"/>
    </row>
    <row r="164" spans="1:6" s="2" customFormat="1" ht="12">
      <c r="A164" s="18" t="s">
        <v>59</v>
      </c>
      <c r="B164" s="62"/>
      <c r="C164" s="62"/>
      <c r="D164" s="62"/>
      <c r="E164" s="62"/>
      <c r="F164" s="12"/>
    </row>
    <row r="165" spans="1:6" s="2" customFormat="1" ht="12">
      <c r="A165" s="33" t="s">
        <v>16</v>
      </c>
      <c r="B165" s="13"/>
      <c r="C165" s="13"/>
      <c r="D165" s="13"/>
      <c r="E165" s="13"/>
      <c r="F165" s="13"/>
    </row>
    <row r="166" spans="1:6" ht="12">
      <c r="A166" s="18" t="s">
        <v>28</v>
      </c>
      <c r="B166" s="63"/>
      <c r="C166" s="63"/>
      <c r="D166" s="63"/>
      <c r="E166" s="63"/>
      <c r="F166" s="14"/>
    </row>
    <row r="167" spans="1:6" ht="12">
      <c r="A167" s="18" t="s">
        <v>23</v>
      </c>
      <c r="B167" s="15">
        <f>1-B168-B169</f>
        <v>1</v>
      </c>
      <c r="C167" s="15">
        <f>1-C168-C169</f>
        <v>1</v>
      </c>
      <c r="D167" s="15">
        <f>1-D168-D169</f>
        <v>1</v>
      </c>
      <c r="E167" s="15">
        <f>1-E168-E169</f>
        <v>1</v>
      </c>
      <c r="F167" s="15"/>
    </row>
    <row r="168" spans="1:6" ht="12">
      <c r="A168" s="18" t="str">
        <f>CONCATENATE("% spesa ",$B$41)</f>
        <v>% spesa ente1</v>
      </c>
      <c r="B168" s="64"/>
      <c r="C168" s="64"/>
      <c r="D168" s="64"/>
      <c r="E168" s="64"/>
      <c r="F168" s="15"/>
    </row>
    <row r="169" spans="1:6" ht="12">
      <c r="A169" s="18" t="str">
        <f>CONCATENATE("% spesa ",$B$42)</f>
        <v>% spesa ente2</v>
      </c>
      <c r="B169" s="65"/>
      <c r="C169" s="65"/>
      <c r="D169" s="65"/>
      <c r="E169" s="65"/>
      <c r="F169" s="16"/>
    </row>
    <row r="170" spans="1:6" s="2" customFormat="1" ht="12">
      <c r="A170" s="33" t="s">
        <v>17</v>
      </c>
      <c r="B170" s="17"/>
      <c r="C170" s="17"/>
      <c r="D170" s="17"/>
      <c r="E170" s="17"/>
      <c r="F170" s="17"/>
    </row>
    <row r="171" spans="1:6" ht="12">
      <c r="A171" s="18" t="str">
        <f>IF(LEFT($C$33,1)="m","Costo mensile","Costo annuo")</f>
        <v>Costo annuo</v>
      </c>
      <c r="B171" s="63">
        <v>0</v>
      </c>
      <c r="C171" s="63"/>
      <c r="D171" s="63"/>
      <c r="E171" s="63"/>
      <c r="F171" s="14">
        <v>0</v>
      </c>
    </row>
    <row r="172" spans="1:6" ht="12">
      <c r="A172" s="18" t="s">
        <v>23</v>
      </c>
      <c r="B172" s="15">
        <f>1-B173-B174</f>
        <v>1</v>
      </c>
      <c r="C172" s="15">
        <f>1-C173-C174</f>
        <v>1</v>
      </c>
      <c r="D172" s="15">
        <f>1-D173-D174</f>
        <v>1</v>
      </c>
      <c r="E172" s="15">
        <f>1-E173-E174</f>
        <v>1</v>
      </c>
      <c r="F172" s="15"/>
    </row>
    <row r="173" spans="1:6" ht="12">
      <c r="A173" s="18" t="str">
        <f>CONCATENATE("% spesa ",$B$41)</f>
        <v>% spesa ente1</v>
      </c>
      <c r="B173" s="64">
        <v>0</v>
      </c>
      <c r="C173" s="64">
        <v>0</v>
      </c>
      <c r="D173" s="64">
        <v>0</v>
      </c>
      <c r="E173" s="64">
        <v>0</v>
      </c>
      <c r="F173" s="15">
        <v>0</v>
      </c>
    </row>
    <row r="174" spans="1:6" ht="12">
      <c r="A174" s="18" t="str">
        <f>CONCATENATE("% spesa ",$B$42)</f>
        <v>% spesa ente2</v>
      </c>
      <c r="B174" s="65"/>
      <c r="C174" s="65"/>
      <c r="D174" s="65"/>
      <c r="E174" s="65">
        <v>0</v>
      </c>
      <c r="F174" s="16"/>
    </row>
    <row r="175" spans="1:6" s="2" customFormat="1" ht="12">
      <c r="A175" s="33" t="s">
        <v>18</v>
      </c>
      <c r="B175" s="17"/>
      <c r="C175" s="17"/>
      <c r="D175" s="17"/>
      <c r="E175" s="17"/>
      <c r="F175" s="17"/>
    </row>
    <row r="176" spans="1:6" ht="12">
      <c r="A176" s="18" t="str">
        <f>IF(LEFT($C$33,1)="m","Costo mensile","Costo annuo")</f>
        <v>Costo annuo</v>
      </c>
      <c r="B176" s="63">
        <v>0</v>
      </c>
      <c r="C176" s="63">
        <v>0</v>
      </c>
      <c r="D176" s="63">
        <v>0</v>
      </c>
      <c r="E176" s="63"/>
      <c r="F176" s="14">
        <v>0</v>
      </c>
    </row>
    <row r="177" spans="1:6" ht="12">
      <c r="A177" s="18" t="s">
        <v>23</v>
      </c>
      <c r="B177" s="15">
        <f>1-B178-B179</f>
        <v>1</v>
      </c>
      <c r="C177" s="15">
        <f>1-C178-C179</f>
        <v>1</v>
      </c>
      <c r="D177" s="15">
        <f>1-D178-D179</f>
        <v>1</v>
      </c>
      <c r="E177" s="15">
        <f>1-E178-E179</f>
        <v>1</v>
      </c>
      <c r="F177" s="15"/>
    </row>
    <row r="178" spans="1:6" ht="12">
      <c r="A178" s="18" t="str">
        <f>CONCATENATE("% spesa ",$B$41)</f>
        <v>% spesa ente1</v>
      </c>
      <c r="B178" s="64">
        <v>0</v>
      </c>
      <c r="C178" s="64">
        <v>0</v>
      </c>
      <c r="D178" s="64">
        <v>0</v>
      </c>
      <c r="E178" s="64">
        <v>0</v>
      </c>
      <c r="F178" s="15">
        <v>0</v>
      </c>
    </row>
    <row r="179" spans="1:6" ht="12">
      <c r="A179" s="18" t="str">
        <f>CONCATENATE("% spesa ",$B$42)</f>
        <v>% spesa ente2</v>
      </c>
      <c r="B179" s="65"/>
      <c r="C179" s="65"/>
      <c r="D179" s="65"/>
      <c r="E179" s="65"/>
      <c r="F179" s="16"/>
    </row>
    <row r="180" spans="1:6" s="2" customFormat="1" ht="12">
      <c r="A180" s="33" t="s">
        <v>19</v>
      </c>
      <c r="B180" s="18"/>
      <c r="C180" s="18"/>
      <c r="D180" s="18"/>
      <c r="E180" s="18"/>
      <c r="F180" s="18"/>
    </row>
    <row r="181" spans="1:6" ht="12">
      <c r="A181" s="18" t="s">
        <v>0</v>
      </c>
      <c r="B181" s="62"/>
      <c r="C181" s="62"/>
      <c r="D181" s="62"/>
      <c r="E181" s="62"/>
      <c r="F181" s="62"/>
    </row>
    <row r="182" spans="1:6" ht="12">
      <c r="A182" s="18" t="s">
        <v>64</v>
      </c>
      <c r="B182" s="62"/>
      <c r="C182" s="62"/>
      <c r="D182" s="62"/>
      <c r="E182" s="62"/>
      <c r="F182" s="62"/>
    </row>
    <row r="183" spans="1:6" s="2" customFormat="1" ht="12">
      <c r="A183" s="18" t="s">
        <v>23</v>
      </c>
      <c r="B183" s="15">
        <f>1-B184-B185</f>
        <v>1</v>
      </c>
      <c r="C183" s="15">
        <f>1-C184-C185</f>
        <v>1</v>
      </c>
      <c r="D183" s="15">
        <f>1-D184-D185</f>
        <v>1</v>
      </c>
      <c r="E183" s="15">
        <f>1-E184-E185</f>
        <v>1</v>
      </c>
      <c r="F183" s="15">
        <f>1-F184-F185</f>
        <v>1</v>
      </c>
    </row>
    <row r="184" spans="1:6" ht="12">
      <c r="A184" s="18" t="str">
        <f>CONCATENATE("% spesa ",$B$41)</f>
        <v>% spesa ente1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</row>
    <row r="185" spans="1:6" ht="12">
      <c r="A185" s="18" t="str">
        <f>CONCATENATE("% spesa ",$B$42)</f>
        <v>% spesa ente2</v>
      </c>
      <c r="B185" s="65"/>
      <c r="C185" s="65"/>
      <c r="D185" s="65"/>
      <c r="E185" s="65"/>
      <c r="F185" s="65"/>
    </row>
    <row r="186" spans="1:6" ht="12">
      <c r="A186" s="33" t="s">
        <v>20</v>
      </c>
      <c r="B186" s="18"/>
      <c r="C186" s="18"/>
      <c r="D186" s="18"/>
      <c r="E186" s="18"/>
      <c r="F186" s="18"/>
    </row>
    <row r="187" spans="1:6" ht="12">
      <c r="A187" s="18" t="s">
        <v>0</v>
      </c>
      <c r="B187" s="62">
        <v>0</v>
      </c>
      <c r="C187" s="62"/>
      <c r="D187" s="62"/>
      <c r="E187" s="62"/>
      <c r="F187" s="62"/>
    </row>
    <row r="188" spans="1:6" ht="12">
      <c r="A188" s="18" t="s">
        <v>64</v>
      </c>
      <c r="B188" s="62"/>
      <c r="C188" s="62"/>
      <c r="D188" s="62"/>
      <c r="E188" s="62"/>
      <c r="F188" s="62"/>
    </row>
    <row r="189" spans="1:6" ht="12">
      <c r="A189" s="18" t="s">
        <v>23</v>
      </c>
      <c r="B189" s="15">
        <f>1-B190-B191</f>
        <v>1</v>
      </c>
      <c r="C189" s="15">
        <f>1-C190-C191</f>
        <v>1</v>
      </c>
      <c r="D189" s="15">
        <f>1-D190-D191</f>
        <v>1</v>
      </c>
      <c r="E189" s="15">
        <f>1-E190-E191</f>
        <v>1</v>
      </c>
      <c r="F189" s="15">
        <f>1-F190-F191</f>
        <v>1</v>
      </c>
    </row>
    <row r="190" spans="1:6" s="8" customFormat="1" ht="12">
      <c r="A190" s="18" t="str">
        <f>CONCATENATE("% spesa ",$B$41)</f>
        <v>% spesa ente1</v>
      </c>
      <c r="B190" s="64">
        <v>0</v>
      </c>
      <c r="C190" s="64">
        <v>0</v>
      </c>
      <c r="D190" s="64"/>
      <c r="E190" s="64">
        <v>0</v>
      </c>
      <c r="F190" s="64">
        <v>0</v>
      </c>
    </row>
    <row r="191" spans="1:6" s="8" customFormat="1" ht="12">
      <c r="A191" s="18" t="str">
        <f>CONCATENATE("% spesa ",$B$42)</f>
        <v>% spesa ente2</v>
      </c>
      <c r="B191" s="65"/>
      <c r="C191" s="65"/>
      <c r="D191" s="65"/>
      <c r="E191" s="65"/>
      <c r="F191" s="65"/>
    </row>
    <row r="192" spans="1:6" s="2" customFormat="1" ht="12">
      <c r="A192" s="33" t="s">
        <v>21</v>
      </c>
      <c r="B192" s="18"/>
      <c r="C192" s="18"/>
      <c r="D192" s="18"/>
      <c r="E192" s="18"/>
      <c r="F192" s="18"/>
    </row>
    <row r="193" spans="1:6" ht="12">
      <c r="A193" s="18" t="s">
        <v>0</v>
      </c>
      <c r="B193" s="62">
        <v>0</v>
      </c>
      <c r="C193" s="62">
        <v>0</v>
      </c>
      <c r="D193" s="62">
        <v>0</v>
      </c>
      <c r="E193" s="62">
        <v>0</v>
      </c>
      <c r="F193" s="62">
        <v>0</v>
      </c>
    </row>
    <row r="194" spans="1:6" ht="12">
      <c r="A194" s="18" t="s">
        <v>64</v>
      </c>
      <c r="B194" s="62">
        <v>0</v>
      </c>
      <c r="C194" s="62">
        <v>0</v>
      </c>
      <c r="D194" s="62">
        <v>0</v>
      </c>
      <c r="E194" s="62">
        <v>0</v>
      </c>
      <c r="F194" s="62">
        <v>0</v>
      </c>
    </row>
    <row r="195" spans="1:6" ht="12">
      <c r="A195" s="18" t="s">
        <v>23</v>
      </c>
      <c r="B195" s="15">
        <f>1-B196-B197</f>
        <v>1</v>
      </c>
      <c r="C195" s="15">
        <f>1-C196-C197</f>
        <v>1</v>
      </c>
      <c r="D195" s="15">
        <f>1-D196-D197</f>
        <v>1</v>
      </c>
      <c r="E195" s="15">
        <f>1-E196-E197</f>
        <v>1</v>
      </c>
      <c r="F195" s="15">
        <f>1-F196-F197</f>
        <v>1</v>
      </c>
    </row>
    <row r="196" spans="1:6" ht="12">
      <c r="A196" s="18" t="str">
        <f>CONCATENATE("% spesa ",$B$41)</f>
        <v>% spesa ente1</v>
      </c>
      <c r="B196" s="64">
        <v>0</v>
      </c>
      <c r="C196" s="64">
        <v>0</v>
      </c>
      <c r="D196" s="64">
        <v>0</v>
      </c>
      <c r="E196" s="64">
        <v>0</v>
      </c>
      <c r="F196" s="64">
        <v>0</v>
      </c>
    </row>
    <row r="197" spans="1:6" ht="12">
      <c r="A197" s="18" t="str">
        <f>CONCATENATE("% spesa ",$B$42)</f>
        <v>% spesa ente2</v>
      </c>
      <c r="B197" s="65"/>
      <c r="C197" s="65"/>
      <c r="D197" s="65"/>
      <c r="E197" s="65"/>
      <c r="F197" s="65"/>
    </row>
    <row r="198" spans="1:6" ht="12">
      <c r="A198" s="7"/>
      <c r="B198" s="19"/>
      <c r="C198" s="19"/>
      <c r="D198" s="19"/>
      <c r="E198" s="19"/>
      <c r="F198" s="19"/>
    </row>
    <row r="199" spans="1:6" ht="12">
      <c r="A199" s="7" t="s">
        <v>30</v>
      </c>
      <c r="B199" s="20">
        <f>IF(B162=0,0,B166*(INT($F$157/B162)+IF($F$157/B162=INT($F$157/B162),0,1)))</f>
        <v>0</v>
      </c>
      <c r="C199" s="20">
        <f>IF(C162=0,0,C166*(INT($F$157/C162)+IF($F$157/C162=INT($F$157/C162),0,1)))</f>
        <v>0</v>
      </c>
      <c r="D199" s="20">
        <f>IF(D162=0,0,D166*(INT($F$157/D162)+IF($F$157/D162=INT($F$157/D162),0,1)))</f>
        <v>0</v>
      </c>
      <c r="E199" s="20">
        <f>IF(E162=0,0,E166*(INT($F$157/E162)+IF($F$157/E162=INT($F$157/E162),0,1)))</f>
        <v>0</v>
      </c>
      <c r="F199" s="20">
        <f>IF(F162=0,0,F166*(INT($F$157/F162)+IF($F$157/F162=INT($F$157/F162),0,1)))</f>
        <v>0</v>
      </c>
    </row>
    <row r="200" spans="1:6" ht="12">
      <c r="A200" s="21" t="s">
        <v>48</v>
      </c>
      <c r="B200" s="20">
        <f>-IF(OR(B162=0,B163+B164=0),0,B199-(B166/B162)*$F$157)</f>
        <v>0</v>
      </c>
      <c r="C200" s="20">
        <f>-IF(OR(C162=0,C163+C164=0),0,C199-(C166/C162)*$F$157)</f>
        <v>0</v>
      </c>
      <c r="D200" s="20">
        <f>-IF(OR(D162=0,D163+D164=0),0,D199-(D166/D162)*$F$157)</f>
        <v>0</v>
      </c>
      <c r="E200" s="20">
        <f>-IF(OR(E162=0,E163+E164=0),0,E199-(E166/E162)*$F$157)</f>
        <v>0</v>
      </c>
      <c r="F200" s="20">
        <f>-IF(OR(F162=0,F163+F164=0),0,F199-(F166/F162)*$F$157)</f>
        <v>0</v>
      </c>
    </row>
    <row r="201" spans="1:6" ht="12">
      <c r="A201" s="21" t="s">
        <v>31</v>
      </c>
      <c r="B201" s="20">
        <f>B171*$F$157</f>
        <v>0</v>
      </c>
      <c r="C201" s="20">
        <f>C171*$F$157</f>
        <v>0</v>
      </c>
      <c r="D201" s="20">
        <f>D171*$F$157</f>
        <v>0</v>
      </c>
      <c r="E201" s="20">
        <f>E171*$F$157</f>
        <v>0</v>
      </c>
      <c r="F201" s="20">
        <f>F171*$F$157</f>
        <v>0</v>
      </c>
    </row>
    <row r="202" spans="1:6" ht="12">
      <c r="A202" s="22" t="s">
        <v>32</v>
      </c>
      <c r="B202" s="20">
        <f>B176*$F$157</f>
        <v>0</v>
      </c>
      <c r="C202" s="20">
        <f>C176*$F$157</f>
        <v>0</v>
      </c>
      <c r="D202" s="20">
        <f>D176*$F$157</f>
        <v>0</v>
      </c>
      <c r="E202" s="20">
        <f>E176*$F$157</f>
        <v>0</v>
      </c>
      <c r="F202" s="20">
        <f>F176*$F$157</f>
        <v>0</v>
      </c>
    </row>
    <row r="203" spans="1:6" ht="12">
      <c r="A203" s="22" t="s">
        <v>33</v>
      </c>
      <c r="B203" s="20">
        <f>(B181*(B182)*$E$36/5+B187*(B188)*$E$37/5+B193*(B194)*$E$38/5)*($F$157)/IF(LEFT($C$33)="m",12,1)</f>
        <v>0</v>
      </c>
      <c r="C203" s="20">
        <f>(C181*(C182)*$E$36/5+C187*(C188)*$E$37/5+C193*(C194)*$E$38/5)*($F$157)/IF(LEFT($C$33)="m",12,1)</f>
        <v>0</v>
      </c>
      <c r="D203" s="20">
        <f>(D181*(D182)*$E$36/5+D187*(D188)*$E$37/5+D193*(D194)*$E$38/5)*($F$157)/IF(LEFT($C$33)="m",12,1)</f>
        <v>0</v>
      </c>
      <c r="E203" s="20">
        <f>(E181*(E182)*$E$36/5+E187*(E188)*$E$37/5+E193*(E194)*$E$38/5)*($F$157)/IF(LEFT($C$33)="m",12,1)</f>
        <v>0</v>
      </c>
      <c r="F203" s="20">
        <f>(F181*(F182)*$E$36/5+F187*(F188)*$E$37/5+F193*(F194)*$E$38/5)*($F$157)/IF(LEFT($C$33)="m",12,1)</f>
        <v>0</v>
      </c>
    </row>
    <row r="204" spans="1:6" s="2" customFormat="1" ht="12">
      <c r="A204" s="39" t="s">
        <v>49</v>
      </c>
      <c r="B204" s="23">
        <f>SUM(B199:B203)</f>
        <v>0</v>
      </c>
      <c r="C204" s="23">
        <f>SUM(C199:C203)</f>
        <v>0</v>
      </c>
      <c r="D204" s="23">
        <f>SUM(D199:D203)</f>
        <v>0</v>
      </c>
      <c r="E204" s="23">
        <f>SUM(E199:E203)</f>
        <v>0</v>
      </c>
      <c r="F204" s="23">
        <f>SUM(F199:F203)</f>
        <v>0</v>
      </c>
    </row>
    <row r="205" spans="1:6" ht="12">
      <c r="A205" s="7" t="s">
        <v>10</v>
      </c>
      <c r="B205" s="20">
        <f>B199*B167+B201*B172+B202*B177+(B181*(B182)*B183*$F$36/5+B187*(B188)*B189*$F$37/5+B193*(B194)*B195*$F$38/5)*($F$157)/IF(LEFT($C$33)="m",12,1)</f>
        <v>0</v>
      </c>
      <c r="C205" s="20">
        <f>C199*C167+C201*C172+C202*C177+(C181*(C182)*C183*$F$36/5+C187*(C188)*C189*$F$37/5+C193*(C194)*C195*$F$38/5)*($F$157)/IF(LEFT($C$33)="m",12,1)</f>
        <v>0</v>
      </c>
      <c r="D205" s="20">
        <f>D199*D167+D201*D172+D202*D177+(D181*(D182)*D183*$F$36/5+D187*(D188)*D189*$F$37/5+D193*(D194)*D195*$F$38/5)*($F$157)/IF(LEFT($C$33)="m",12,1)</f>
        <v>0</v>
      </c>
      <c r="E205" s="20">
        <f>E199*E167+E201*E172+E202*E177+(E181*(E182)*E183*$F$36/5+E187*(E188)*E189*$F$37/5+E193*(E194)*E195*$F$38/5)*($F$157)/IF(LEFT($C$33)="m",12,1)</f>
        <v>0</v>
      </c>
      <c r="F205" s="20">
        <f>F199*F167+F201*F172+F202*F177+(F181*(F182)*F183*$F$36/5+F187*(F188)*F189*$F$37/5+F193*(F194)*F195*$F$38/5)*($F$157)/IF(LEFT($C$33)="m",12,1)</f>
        <v>0</v>
      </c>
    </row>
    <row r="206" spans="1:6" ht="12">
      <c r="A206" s="18" t="str">
        <f>CONCATENATE("spesa ",$B$41)</f>
        <v>spesa ente1</v>
      </c>
      <c r="B206" s="20">
        <f>B199*B168+B201*B173+B202*B178+(B181*(B182)*B184*$F$36/5+B187*(B188)*B190*$F$37/5+B193*(B194)*B196*$F$38/5)*($F$157)/IF(LEFT($C$33)="m",12,1)</f>
        <v>0</v>
      </c>
      <c r="C206" s="20">
        <f>C199*C168+C201*C173+C202*C178+(C181*(C182)*C184*$F$36/5+C187*(C188)*C190*$F$37/5+C193*(C194)*C196*$F$38/5)*($F$157)/IF(LEFT($C$33)="m",12,1)</f>
        <v>0</v>
      </c>
      <c r="D206" s="20">
        <f>D199*D168+D201*D173+D202*D178+(D181*(D182)*D184*$F$36/5+D187*(D188)*D190*$F$37/5+D193*(D194)*D196*$F$38/5)*($F$157)/IF(LEFT($C$33)="m",12,1)</f>
        <v>0</v>
      </c>
      <c r="E206" s="20">
        <f>E199*E168+E201*E173+E202*E178+(E181*(E182)*E184*$F$36/5+E187*(E188)*E190*$F$37/5+E193*(E194)*E196*$F$38/5)*($F$157)/IF(LEFT($C$33)="m",12,1)</f>
        <v>0</v>
      </c>
      <c r="F206" s="20">
        <f>F199*F168+F201*F173+F202*F178+(F181*(F182)*F184*$F$36/5+F187*(F188)*F190*$F$37/5+F193*(F194)*F196*$F$38/5)*($F$157)/IF(LEFT($C$33)="m",12,1)</f>
        <v>0</v>
      </c>
    </row>
    <row r="207" spans="1:6" ht="12">
      <c r="A207" s="18" t="str">
        <f>CONCATENATE("spesa ",$B$42)</f>
        <v>spesa ente2</v>
      </c>
      <c r="B207" s="20">
        <f>B199*B169+B201*B174+B202*B179+(B181*(B182)*B185*$F$36/5+B187*(B188)*B191*$F$37/5+B193*(B194)*B197*$F$38/5)*($F$157)/IF(LEFT($C$33)="m",12,1)</f>
        <v>0</v>
      </c>
      <c r="C207" s="20">
        <f>C199*C169+C201*C174+C202*C179+(C181*(C182)*C185*$F$36/5+C187*(C188)*C191*$F$37/5+C193*(C194)*C197*$F$38/5)*($F$157)/IF(LEFT($C$33)="m",12,1)</f>
        <v>0</v>
      </c>
      <c r="D207" s="20">
        <f>D199*D169+D201*D174+D202*D179+(D181*(D182)*D185*$F$36/5+D187*(D188)*D191*$F$37/5+D193*(D194)*D197*$F$38/5)*($F$157)/IF(LEFT($C$33)="m",12,1)</f>
        <v>0</v>
      </c>
      <c r="E207" s="20">
        <f>E199*E169+E201*E174+E202*E179+(E181*(E182)*E185*$F$36/5+E187*(E188)*E191*$F$37/5+E193*(E194)*E197*$F$38/5)*($F$157)/IF(LEFT($C$33)="m",12,1)</f>
        <v>0</v>
      </c>
      <c r="F207" s="20">
        <f>F199*F169+F201*F174+F202*F179+(F181*(F182)*F185*$F$36/5+F187*(F188)*F191*$F$37/5+F193*(F194)*F197*$F$38/5)*($F$157)/IF(LEFT($C$33)="m",12,1)</f>
        <v>0</v>
      </c>
    </row>
    <row r="208" spans="1:6" ht="12">
      <c r="A208" s="24"/>
      <c r="B208" s="25"/>
      <c r="C208" s="25"/>
      <c r="D208" s="25"/>
      <c r="E208" s="25"/>
      <c r="F208" s="26"/>
    </row>
    <row r="209" spans="1:6" ht="12">
      <c r="A209" s="11" t="s">
        <v>34</v>
      </c>
      <c r="B209" s="27">
        <f>B204-$F204</f>
        <v>0</v>
      </c>
      <c r="C209" s="27">
        <f>C204-$F204</f>
        <v>0</v>
      </c>
      <c r="D209" s="27">
        <f>D204-$F204</f>
        <v>0</v>
      </c>
      <c r="E209" s="27">
        <f>E204-$F204</f>
        <v>0</v>
      </c>
      <c r="F209" s="27">
        <f>F204-$F204</f>
        <v>0</v>
      </c>
    </row>
    <row r="210" spans="1:6" ht="12">
      <c r="A210" s="28"/>
      <c r="B210" s="25"/>
      <c r="C210" s="25"/>
      <c r="D210" s="25"/>
      <c r="E210" s="25"/>
      <c r="F210" s="25"/>
    </row>
    <row r="211" spans="1:6" s="37" customFormat="1" ht="12">
      <c r="A211" s="31"/>
      <c r="B211" s="36"/>
      <c r="C211" s="36"/>
      <c r="D211" s="36"/>
      <c r="E211" s="36"/>
      <c r="F211" s="36"/>
    </row>
    <row r="212" spans="1:6" ht="12">
      <c r="A212" s="38" t="s">
        <v>46</v>
      </c>
      <c r="B212" s="58"/>
      <c r="C212" s="68">
        <f>IF(OR(B212&lt;1,B212&gt;5),"",IF(B212=1,B160,IF(B212=2,C160,IF(B212=3,D160,IF(B212=4,E160,F160)))))</f>
      </c>
      <c r="D212" s="69"/>
      <c r="E212" s="69"/>
      <c r="F212" s="69"/>
    </row>
    <row r="213" spans="1:6" s="2" customFormat="1" ht="12">
      <c r="A213" s="35" t="s">
        <v>45</v>
      </c>
      <c r="B213" s="35" t="s">
        <v>36</v>
      </c>
      <c r="C213" s="35" t="s">
        <v>35</v>
      </c>
      <c r="D213" s="35" t="s">
        <v>15</v>
      </c>
      <c r="E213" s="35" t="str">
        <f>CONCATENATE("spesa ",$B$41)</f>
        <v>spesa ente1</v>
      </c>
      <c r="F213" s="29" t="str">
        <f>CONCATENATE("spesa ",$B$42)</f>
        <v>spesa ente2</v>
      </c>
    </row>
    <row r="214" spans="1:6" ht="12">
      <c r="A214" s="27">
        <f>IF(B212=1,B166,IF(B212=2,C166,IF(B212=3,D166,IF(B212=4,E166,F166))))</f>
        <v>0</v>
      </c>
      <c r="B214" s="27">
        <f>IF(B212=1,B209,IF(B212=2,C209,IF(B212=3,D209,IF(B212=4,E209,F209))))</f>
        <v>0</v>
      </c>
      <c r="C214" s="27">
        <f>IF(B212=1,B200,IF(B212=2,C200,IF(B212=3,D200,IF(B212=4,E200,F209))))</f>
        <v>0</v>
      </c>
      <c r="D214" s="27">
        <f>IF(B212=1,B205,IF(B212=2,C205,IF(B212=3,D205,IF(B212=4,E205,F205))))</f>
        <v>0</v>
      </c>
      <c r="E214" s="27">
        <f>IF(B212=1,B206,IF(B212=2,C206,IF(B212=3,D206,IF(B212=4,E206,F206))))</f>
        <v>0</v>
      </c>
      <c r="F214" s="27">
        <f>IF(B212=1,B207,IF(B212=2,C207,IF(B212=3,D207,IF(B212=4,E207,F207))))</f>
        <v>0</v>
      </c>
    </row>
    <row r="215" spans="1:6" ht="18.75">
      <c r="A215" s="71" t="s">
        <v>66</v>
      </c>
      <c r="B215" s="71"/>
      <c r="C215" s="71"/>
      <c r="D215" s="71"/>
      <c r="E215" s="71"/>
      <c r="F215" s="71"/>
    </row>
    <row r="217" spans="1:6" ht="12">
      <c r="A217" s="4" t="s">
        <v>11</v>
      </c>
      <c r="B217" s="72">
        <f>$B$3</f>
        <v>0</v>
      </c>
      <c r="C217" s="72"/>
      <c r="D217" s="72"/>
      <c r="E217" s="72"/>
      <c r="F217" s="72"/>
    </row>
    <row r="218" spans="1:6" ht="12">
      <c r="A218" s="4" t="s">
        <v>8</v>
      </c>
      <c r="B218" s="70"/>
      <c r="C218" s="70"/>
      <c r="D218" s="70"/>
      <c r="E218" s="70"/>
      <c r="F218" s="70"/>
    </row>
    <row r="219" spans="1:6" ht="12">
      <c r="A219" s="4"/>
      <c r="B219" s="10"/>
      <c r="C219" s="10"/>
      <c r="D219" s="10"/>
      <c r="E219" s="10"/>
      <c r="F219" s="38" t="str">
        <f>(IF(LEFT($C$33,1)="m","mesi effettivi","anni effettivi"))</f>
        <v>anni effettivi</v>
      </c>
    </row>
    <row r="220" spans="1:6" ht="12">
      <c r="A220" s="9" t="str">
        <f>IF(LEFT($C$33,1)="m","mese inizio","anno inizio")</f>
        <v>anno inizio</v>
      </c>
      <c r="B220" s="58"/>
      <c r="C220" s="5" t="s">
        <v>37</v>
      </c>
      <c r="D220" s="60"/>
      <c r="E220" s="9" t="str">
        <f>$C$33</f>
        <v>anni</v>
      </c>
      <c r="F220" s="38">
        <f>IF(AND(B220&gt;0,B220&lt;=$B$33),IF(D220&gt;$B$33-B220+1,$B$33-B220+1,D220),0)</f>
        <v>0</v>
      </c>
    </row>
    <row r="221" spans="1:6" ht="12">
      <c r="A221" s="4"/>
      <c r="B221" s="7"/>
      <c r="C221" s="5"/>
      <c r="D221" s="34"/>
      <c r="E221" s="5"/>
      <c r="F221" s="5"/>
    </row>
    <row r="222" spans="1:6" s="2" customFormat="1" ht="12">
      <c r="A222" s="11"/>
      <c r="B222" s="6" t="s">
        <v>24</v>
      </c>
      <c r="C222" s="6" t="s">
        <v>25</v>
      </c>
      <c r="D222" s="6" t="s">
        <v>26</v>
      </c>
      <c r="E222" s="6" t="s">
        <v>27</v>
      </c>
      <c r="F222" s="6" t="s">
        <v>29</v>
      </c>
    </row>
    <row r="223" spans="1:6" s="2" customFormat="1" ht="12">
      <c r="A223" s="11"/>
      <c r="B223" s="61"/>
      <c r="C223" s="61"/>
      <c r="D223" s="61"/>
      <c r="E223" s="61"/>
      <c r="F223" s="6" t="s">
        <v>9</v>
      </c>
    </row>
    <row r="224" spans="1:6" s="2" customFormat="1" ht="12">
      <c r="A224" s="31" t="s">
        <v>22</v>
      </c>
      <c r="B224" s="18"/>
      <c r="C224" s="32"/>
      <c r="D224" s="32"/>
      <c r="E224" s="32"/>
      <c r="F224" s="32"/>
    </row>
    <row r="225" spans="1:6" s="2" customFormat="1" ht="12">
      <c r="A225" s="18" t="str">
        <f>IF(LEFT($C$33,1)="m","Durata tecnica mesi","Durata tecnica anni")</f>
        <v>Durata tecnica anni</v>
      </c>
      <c r="B225" s="62"/>
      <c r="C225" s="62"/>
      <c r="D225" s="62"/>
      <c r="E225" s="62"/>
      <c r="F225" s="12"/>
    </row>
    <row r="226" spans="1:6" s="2" customFormat="1" ht="12">
      <c r="A226" s="18" t="s">
        <v>58</v>
      </c>
      <c r="B226" s="62"/>
      <c r="C226" s="62"/>
      <c r="D226" s="62"/>
      <c r="E226" s="62"/>
      <c r="F226" s="12"/>
    </row>
    <row r="227" spans="1:6" s="2" customFormat="1" ht="12">
      <c r="A227" s="18" t="s">
        <v>59</v>
      </c>
      <c r="B227" s="62"/>
      <c r="C227" s="62"/>
      <c r="D227" s="62"/>
      <c r="E227" s="62"/>
      <c r="F227" s="12"/>
    </row>
    <row r="228" spans="1:6" s="2" customFormat="1" ht="12">
      <c r="A228" s="33" t="s">
        <v>16</v>
      </c>
      <c r="B228" s="13"/>
      <c r="C228" s="13"/>
      <c r="D228" s="13"/>
      <c r="E228" s="13"/>
      <c r="F228" s="13"/>
    </row>
    <row r="229" spans="1:6" ht="12">
      <c r="A229" s="18" t="s">
        <v>28</v>
      </c>
      <c r="B229" s="63"/>
      <c r="C229" s="63"/>
      <c r="D229" s="63"/>
      <c r="E229" s="63"/>
      <c r="F229" s="14"/>
    </row>
    <row r="230" spans="1:6" ht="12">
      <c r="A230" s="18" t="s">
        <v>23</v>
      </c>
      <c r="B230" s="15">
        <f>1-B231-B232</f>
        <v>1</v>
      </c>
      <c r="C230" s="15">
        <f>1-C231-C232</f>
        <v>1</v>
      </c>
      <c r="D230" s="15">
        <f>1-D231-D232</f>
        <v>1</v>
      </c>
      <c r="E230" s="15">
        <f>1-E231-E232</f>
        <v>1</v>
      </c>
      <c r="F230" s="15"/>
    </row>
    <row r="231" spans="1:6" ht="12">
      <c r="A231" s="18" t="str">
        <f>CONCATENATE("% spesa ",$B$41)</f>
        <v>% spesa ente1</v>
      </c>
      <c r="B231" s="64"/>
      <c r="C231" s="64"/>
      <c r="D231" s="64"/>
      <c r="E231" s="64"/>
      <c r="F231" s="15"/>
    </row>
    <row r="232" spans="1:6" ht="12">
      <c r="A232" s="18" t="str">
        <f>CONCATENATE("% spesa ",$B$42)</f>
        <v>% spesa ente2</v>
      </c>
      <c r="B232" s="65"/>
      <c r="C232" s="65"/>
      <c r="D232" s="65"/>
      <c r="E232" s="65"/>
      <c r="F232" s="16"/>
    </row>
    <row r="233" spans="1:6" s="2" customFormat="1" ht="12">
      <c r="A233" s="33" t="s">
        <v>17</v>
      </c>
      <c r="B233" s="17"/>
      <c r="C233" s="17"/>
      <c r="D233" s="17"/>
      <c r="E233" s="17"/>
      <c r="F233" s="17"/>
    </row>
    <row r="234" spans="1:6" ht="12">
      <c r="A234" s="18" t="str">
        <f>IF(LEFT($C$33,1)="m","Costo mensile","Costo annuo")</f>
        <v>Costo annuo</v>
      </c>
      <c r="B234" s="63"/>
      <c r="C234" s="63"/>
      <c r="D234" s="63"/>
      <c r="E234" s="63"/>
      <c r="F234" s="14">
        <v>0</v>
      </c>
    </row>
    <row r="235" spans="1:6" ht="12">
      <c r="A235" s="18" t="s">
        <v>23</v>
      </c>
      <c r="B235" s="15">
        <f>1-B236-B237</f>
        <v>1</v>
      </c>
      <c r="C235" s="15">
        <f>1-C236-C237</f>
        <v>1</v>
      </c>
      <c r="D235" s="15">
        <f>1-D236-D237</f>
        <v>1</v>
      </c>
      <c r="E235" s="15">
        <f>1-E236-E237</f>
        <v>1</v>
      </c>
      <c r="F235" s="15"/>
    </row>
    <row r="236" spans="1:6" ht="12">
      <c r="A236" s="18" t="str">
        <f>CONCATENATE("% spesa ",$B$41)</f>
        <v>% spesa ente1</v>
      </c>
      <c r="B236" s="64">
        <v>0</v>
      </c>
      <c r="C236" s="64">
        <v>0</v>
      </c>
      <c r="D236" s="64">
        <v>0</v>
      </c>
      <c r="E236" s="64">
        <v>0</v>
      </c>
      <c r="F236" s="15">
        <v>0</v>
      </c>
    </row>
    <row r="237" spans="1:6" ht="12">
      <c r="A237" s="18" t="str">
        <f>CONCATENATE("% spesa ",$B$42)</f>
        <v>% spesa ente2</v>
      </c>
      <c r="B237" s="65"/>
      <c r="C237" s="65"/>
      <c r="D237" s="65"/>
      <c r="E237" s="65">
        <v>0</v>
      </c>
      <c r="F237" s="16"/>
    </row>
    <row r="238" spans="1:6" s="2" customFormat="1" ht="12">
      <c r="A238" s="33" t="s">
        <v>18</v>
      </c>
      <c r="B238" s="17"/>
      <c r="C238" s="17"/>
      <c r="D238" s="17"/>
      <c r="E238" s="17"/>
      <c r="F238" s="17"/>
    </row>
    <row r="239" spans="1:6" ht="12">
      <c r="A239" s="18" t="str">
        <f>IF(LEFT($C$33,1)="m","Costo mensile","Costo annuo")</f>
        <v>Costo annuo</v>
      </c>
      <c r="B239" s="63">
        <v>0</v>
      </c>
      <c r="C239" s="63">
        <v>0</v>
      </c>
      <c r="D239" s="63">
        <v>0</v>
      </c>
      <c r="E239" s="63"/>
      <c r="F239" s="14">
        <v>0</v>
      </c>
    </row>
    <row r="240" spans="1:6" ht="12">
      <c r="A240" s="18" t="s">
        <v>23</v>
      </c>
      <c r="B240" s="15">
        <f>1-B241-B242</f>
        <v>1</v>
      </c>
      <c r="C240" s="15">
        <f>1-C241-C242</f>
        <v>1</v>
      </c>
      <c r="D240" s="15">
        <f>1-D241-D242</f>
        <v>1</v>
      </c>
      <c r="E240" s="15">
        <f>1-E241-E242</f>
        <v>1</v>
      </c>
      <c r="F240" s="15"/>
    </row>
    <row r="241" spans="1:6" ht="12">
      <c r="A241" s="18" t="str">
        <f>CONCATENATE("% spesa ",$B$41)</f>
        <v>% spesa ente1</v>
      </c>
      <c r="B241" s="64">
        <v>0</v>
      </c>
      <c r="C241" s="64">
        <v>0</v>
      </c>
      <c r="D241" s="64">
        <v>0</v>
      </c>
      <c r="E241" s="64">
        <v>0</v>
      </c>
      <c r="F241" s="15">
        <v>0</v>
      </c>
    </row>
    <row r="242" spans="1:6" ht="12">
      <c r="A242" s="18" t="str">
        <f>CONCATENATE("% spesa ",$B$42)</f>
        <v>% spesa ente2</v>
      </c>
      <c r="B242" s="65"/>
      <c r="C242" s="65"/>
      <c r="D242" s="65"/>
      <c r="E242" s="65"/>
      <c r="F242" s="16"/>
    </row>
    <row r="243" spans="1:6" s="2" customFormat="1" ht="12">
      <c r="A243" s="33" t="s">
        <v>19</v>
      </c>
      <c r="B243" s="18"/>
      <c r="C243" s="18"/>
      <c r="D243" s="18"/>
      <c r="E243" s="18"/>
      <c r="F243" s="18"/>
    </row>
    <row r="244" spans="1:6" ht="12">
      <c r="A244" s="18" t="s">
        <v>0</v>
      </c>
      <c r="B244" s="62"/>
      <c r="C244" s="62"/>
      <c r="D244" s="62"/>
      <c r="E244" s="62"/>
      <c r="F244" s="62"/>
    </row>
    <row r="245" spans="1:6" ht="12">
      <c r="A245" s="18" t="s">
        <v>64</v>
      </c>
      <c r="B245" s="62"/>
      <c r="C245" s="62"/>
      <c r="D245" s="62"/>
      <c r="E245" s="62"/>
      <c r="F245" s="62"/>
    </row>
    <row r="246" spans="1:6" s="2" customFormat="1" ht="12">
      <c r="A246" s="18" t="s">
        <v>23</v>
      </c>
      <c r="B246" s="15">
        <f>1-B247-B248</f>
        <v>1</v>
      </c>
      <c r="C246" s="15">
        <f>1-C247-C248</f>
        <v>1</v>
      </c>
      <c r="D246" s="15">
        <f>1-D247-D248</f>
        <v>1</v>
      </c>
      <c r="E246" s="15">
        <f>1-E247-E248</f>
        <v>1</v>
      </c>
      <c r="F246" s="15">
        <f>1-F247-F248</f>
        <v>1</v>
      </c>
    </row>
    <row r="247" spans="1:6" ht="12">
      <c r="A247" s="18" t="str">
        <f>CONCATENATE("% spesa ",$B$41)</f>
        <v>% spesa ente1</v>
      </c>
      <c r="B247" s="64">
        <v>0</v>
      </c>
      <c r="C247" s="64">
        <v>0</v>
      </c>
      <c r="D247" s="64">
        <v>0</v>
      </c>
      <c r="E247" s="64">
        <v>0</v>
      </c>
      <c r="F247" s="64">
        <v>0</v>
      </c>
    </row>
    <row r="248" spans="1:6" ht="12">
      <c r="A248" s="18" t="str">
        <f>CONCATENATE("% spesa ",$B$42)</f>
        <v>% spesa ente2</v>
      </c>
      <c r="B248" s="65"/>
      <c r="C248" s="65"/>
      <c r="D248" s="65"/>
      <c r="E248" s="65"/>
      <c r="F248" s="65"/>
    </row>
    <row r="249" spans="1:6" ht="12">
      <c r="A249" s="33" t="s">
        <v>20</v>
      </c>
      <c r="B249" s="18"/>
      <c r="C249" s="18"/>
      <c r="D249" s="18"/>
      <c r="E249" s="18"/>
      <c r="F249" s="18"/>
    </row>
    <row r="250" spans="1:6" ht="12">
      <c r="A250" s="18" t="s">
        <v>0</v>
      </c>
      <c r="B250" s="62">
        <v>0</v>
      </c>
      <c r="C250" s="62">
        <v>0</v>
      </c>
      <c r="D250" s="62"/>
      <c r="E250" s="62"/>
      <c r="F250" s="62"/>
    </row>
    <row r="251" spans="1:6" ht="12">
      <c r="A251" s="18" t="s">
        <v>64</v>
      </c>
      <c r="B251" s="62"/>
      <c r="C251" s="62"/>
      <c r="D251" s="62"/>
      <c r="E251" s="62"/>
      <c r="F251" s="62"/>
    </row>
    <row r="252" spans="1:6" ht="12">
      <c r="A252" s="18" t="s">
        <v>23</v>
      </c>
      <c r="B252" s="15">
        <f>1-B253-B254</f>
        <v>1</v>
      </c>
      <c r="C252" s="15">
        <f>1-C253-C254</f>
        <v>1</v>
      </c>
      <c r="D252" s="15">
        <f>1-D253-D254</f>
        <v>1</v>
      </c>
      <c r="E252" s="15">
        <f>1-E253-E254</f>
        <v>1</v>
      </c>
      <c r="F252" s="15">
        <f>1-F253-F254</f>
        <v>1</v>
      </c>
    </row>
    <row r="253" spans="1:6" s="8" customFormat="1" ht="12">
      <c r="A253" s="18" t="str">
        <f>CONCATENATE("% spesa ",$B$41)</f>
        <v>% spesa ente1</v>
      </c>
      <c r="B253" s="64"/>
      <c r="C253" s="64"/>
      <c r="D253" s="64"/>
      <c r="E253" s="64"/>
      <c r="F253" s="64"/>
    </row>
    <row r="254" spans="1:6" s="8" customFormat="1" ht="12">
      <c r="A254" s="18" t="str">
        <f>CONCATENATE("% spesa ",$B$42)</f>
        <v>% spesa ente2</v>
      </c>
      <c r="B254" s="65"/>
      <c r="C254" s="65"/>
      <c r="D254" s="65"/>
      <c r="E254" s="65"/>
      <c r="F254" s="65"/>
    </row>
    <row r="255" spans="1:6" s="2" customFormat="1" ht="12">
      <c r="A255" s="33" t="s">
        <v>21</v>
      </c>
      <c r="B255" s="18"/>
      <c r="C255" s="18"/>
      <c r="D255" s="18"/>
      <c r="E255" s="18"/>
      <c r="F255" s="18"/>
    </row>
    <row r="256" spans="1:6" ht="12">
      <c r="A256" s="18" t="s">
        <v>0</v>
      </c>
      <c r="B256" s="62">
        <v>0</v>
      </c>
      <c r="C256" s="62">
        <v>0</v>
      </c>
      <c r="D256" s="62">
        <v>0</v>
      </c>
      <c r="E256" s="62">
        <v>0</v>
      </c>
      <c r="F256" s="62">
        <v>0</v>
      </c>
    </row>
    <row r="257" spans="1:6" ht="12">
      <c r="A257" s="18" t="s">
        <v>64</v>
      </c>
      <c r="B257" s="62">
        <v>0</v>
      </c>
      <c r="C257" s="62">
        <v>0</v>
      </c>
      <c r="D257" s="62">
        <v>0</v>
      </c>
      <c r="E257" s="62">
        <v>0</v>
      </c>
      <c r="F257" s="62">
        <v>0</v>
      </c>
    </row>
    <row r="258" spans="1:6" ht="12">
      <c r="A258" s="18" t="s">
        <v>23</v>
      </c>
      <c r="B258" s="15">
        <f>1-B259-B260</f>
        <v>1</v>
      </c>
      <c r="C258" s="15">
        <f>1-C259-C260</f>
        <v>1</v>
      </c>
      <c r="D258" s="15">
        <f>1-D259-D260</f>
        <v>1</v>
      </c>
      <c r="E258" s="15">
        <f>1-E259-E260</f>
        <v>1</v>
      </c>
      <c r="F258" s="15">
        <f>1-F259-F260</f>
        <v>1</v>
      </c>
    </row>
    <row r="259" spans="1:6" ht="12">
      <c r="A259" s="18" t="str">
        <f>CONCATENATE("% spesa ",$B$41)</f>
        <v>% spesa ente1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</row>
    <row r="260" spans="1:6" ht="12">
      <c r="A260" s="18" t="str">
        <f>CONCATENATE("% spesa ",$B$42)</f>
        <v>% spesa ente2</v>
      </c>
      <c r="B260" s="65"/>
      <c r="C260" s="65"/>
      <c r="D260" s="65"/>
      <c r="E260" s="65"/>
      <c r="F260" s="65"/>
    </row>
    <row r="261" spans="1:6" ht="12">
      <c r="A261" s="7"/>
      <c r="B261" s="19"/>
      <c r="C261" s="19"/>
      <c r="D261" s="19"/>
      <c r="E261" s="19"/>
      <c r="F261" s="19"/>
    </row>
    <row r="262" spans="1:6" ht="12">
      <c r="A262" s="7" t="s">
        <v>30</v>
      </c>
      <c r="B262" s="20">
        <f>IF(B225=0,0,B229*(INT($F$220/B225)+IF($F$220/B225=INT($F$220/B225),0,1)))</f>
        <v>0</v>
      </c>
      <c r="C262" s="20">
        <f>IF(C225=0,0,C229*(INT($F$220/C225)+IF($F$220/C225=INT($F$220/C225),0,1)))</f>
        <v>0</v>
      </c>
      <c r="D262" s="20">
        <f>IF(D225=0,0,D229*(INT($F$220/D225)+IF($F$220/D225=INT($F$220/D225),0,1)))</f>
        <v>0</v>
      </c>
      <c r="E262" s="20">
        <f>IF(E225=0,0,E229*(INT($F$220/E225)+IF($F$220/E225=INT($F$220/E225),0,1)))</f>
        <v>0</v>
      </c>
      <c r="F262" s="20">
        <f>IF(F225=0,0,F229*(INT($F$220/F225)+IF($F$220/F225=INT($F$220/F225),0,1)))</f>
        <v>0</v>
      </c>
    </row>
    <row r="263" spans="1:6" ht="12">
      <c r="A263" s="21" t="s">
        <v>48</v>
      </c>
      <c r="B263" s="20">
        <f>-IF(OR(B225=0,B226+B227=0),0,B262-(B229/B225)*$F$220)</f>
        <v>0</v>
      </c>
      <c r="C263" s="20">
        <f>-IF(OR(C225=0,C226+C227=0),0,C262-(C229/C225)*$F$220)</f>
        <v>0</v>
      </c>
      <c r="D263" s="20">
        <f>-IF(OR(D225=0,D226+D227=0),0,D262-(D229/D225)*$F$220)</f>
        <v>0</v>
      </c>
      <c r="E263" s="20">
        <f>-IF(OR(E225=0,E226+E227=0),0,E262-(E229/E225)*$F$220)</f>
        <v>0</v>
      </c>
      <c r="F263" s="20">
        <f>-IF(OR(F225=0,F226+F227=0),0,F262-(F229/F225)*$F$220)</f>
        <v>0</v>
      </c>
    </row>
    <row r="264" spans="1:6" ht="12">
      <c r="A264" s="21" t="s">
        <v>31</v>
      </c>
      <c r="B264" s="20">
        <f>B234*$F$220</f>
        <v>0</v>
      </c>
      <c r="C264" s="20">
        <f>C234*$F$220</f>
        <v>0</v>
      </c>
      <c r="D264" s="20">
        <f>D234*$F$220</f>
        <v>0</v>
      </c>
      <c r="E264" s="20">
        <f>E234*$F$220</f>
        <v>0</v>
      </c>
      <c r="F264" s="20">
        <f>F234*$F$220</f>
        <v>0</v>
      </c>
    </row>
    <row r="265" spans="1:6" ht="12">
      <c r="A265" s="22" t="s">
        <v>32</v>
      </c>
      <c r="B265" s="20">
        <f>B239*$F$220</f>
        <v>0</v>
      </c>
      <c r="C265" s="20">
        <f>C239*$F$220</f>
        <v>0</v>
      </c>
      <c r="D265" s="20">
        <f>D239*$F$220</f>
        <v>0</v>
      </c>
      <c r="E265" s="20">
        <f>E239*$F$220</f>
        <v>0</v>
      </c>
      <c r="F265" s="20">
        <f>F239*$F$220</f>
        <v>0</v>
      </c>
    </row>
    <row r="266" spans="1:6" ht="12">
      <c r="A266" s="22" t="s">
        <v>33</v>
      </c>
      <c r="B266" s="20">
        <f>(B244*(B245)*$E$36/5+B250*(B251)*$E$37/5+B256*(B257)*$E$38/5)*($F$220)/IF(LEFT($C$33)="m",12,1)</f>
        <v>0</v>
      </c>
      <c r="C266" s="20">
        <f>(C244*(C245)*$E$36/5+C250*(C251)*$E$37/5+C256*(C257)*$E$38/5)*($F$220)/IF(LEFT($C$33)="m",12,1)</f>
        <v>0</v>
      </c>
      <c r="D266" s="20">
        <f>(D244*(D245)*$E$36/5+D250*(D251)*$E$37/5+D256*(D257)*$E$38/5)*($F$220)/IF(LEFT($C$33)="m",12,1)</f>
        <v>0</v>
      </c>
      <c r="E266" s="20">
        <f>(E244*(E245)*$E$36/5+E250*(E251)*$E$37/5+E256*(E257)*$E$38/5)*($F$220)/IF(LEFT($C$33)="m",12,1)</f>
        <v>0</v>
      </c>
      <c r="F266" s="20">
        <f>(F244*(F245)*$E$36/5+F250*(F251)*$E$37/5+F256*(F257)*$E$38/5)*($F$220)/IF(LEFT($C$33)="m",12,1)</f>
        <v>0</v>
      </c>
    </row>
    <row r="267" spans="1:6" s="2" customFormat="1" ht="12">
      <c r="A267" s="39" t="s">
        <v>49</v>
      </c>
      <c r="B267" s="23">
        <f>SUM(B262:B266)</f>
        <v>0</v>
      </c>
      <c r="C267" s="23">
        <f>SUM(C262:C266)</f>
        <v>0</v>
      </c>
      <c r="D267" s="23">
        <f>SUM(D262:D266)</f>
        <v>0</v>
      </c>
      <c r="E267" s="23">
        <f>SUM(E262:E266)</f>
        <v>0</v>
      </c>
      <c r="F267" s="23">
        <f>SUM(F262:F266)</f>
        <v>0</v>
      </c>
    </row>
    <row r="268" spans="1:6" ht="12">
      <c r="A268" s="7" t="s">
        <v>10</v>
      </c>
      <c r="B268" s="20">
        <f>B262*B230+B264*B235+B265*B240+(B244*(B245)*B246*$F$36/5+B250*(B251)*B252*$F$37/5+B256*(B257)*B258*$F$38/5)*($F$220)/IF(LEFT($C$33)="m",12,1)</f>
        <v>0</v>
      </c>
      <c r="C268" s="20">
        <f>C262*C230+C264*C235+C265*C240+(C244*(C245)*C246*$F$36/5+C250*(C251)*C252*$F$37/5+C256*(C257)*C258*$F$38/5)*($F$220)/IF(LEFT($C$33)="m",12,1)</f>
        <v>0</v>
      </c>
      <c r="D268" s="20">
        <f>D262*D230+D264*D235+D265*D240+(D244*(D245)*D246*$F$36/5+D250*(D251)*D252*$F$37/5+D256*(D257)*D258*$F$38/5)*($F$220)/IF(LEFT($C$33)="m",12,1)</f>
        <v>0</v>
      </c>
      <c r="E268" s="20">
        <f>E262*E230+E264*E235+E265*E240+(E244*(E245)*E246*$F$36/5+E250*(E251)*E252*$F$37/5+E256*(E257)*E258*$F$38/5)*($F$220)/IF(LEFT($C$33)="m",12,1)</f>
        <v>0</v>
      </c>
      <c r="F268" s="20">
        <f>F262*F230+F264*F235+F265*F240+(F244*(F245)*F246*$F$36/5+F250*(F251)*F252*$F$37/5+F256*(F257)*F258*$F$38/5)*($F$220)/IF(LEFT($C$33)="m",12,1)</f>
        <v>0</v>
      </c>
    </row>
    <row r="269" spans="1:6" ht="12">
      <c r="A269" s="18" t="str">
        <f>CONCATENATE("spesa ",$B$41)</f>
        <v>spesa ente1</v>
      </c>
      <c r="B269" s="20">
        <f>B262*B231+B264*B236+B265*B241+(B244*(B245)*B247*$F$36/5+B250*(B251)*B253*$F$37/5+B256*(B257)*B259*$F$38/5)*($F$220)/IF(LEFT($C$33)="m",12,1)</f>
        <v>0</v>
      </c>
      <c r="C269" s="20">
        <f>C262*C231+C264*C236+C265*C241+(C244*(C245)*C247*$F$36/5+C250*(C251)*C253*$F$37/5+C256*(C257)*C259*$F$38/5)*($F$220)/IF(LEFT($C$33)="m",12,1)</f>
        <v>0</v>
      </c>
      <c r="D269" s="20">
        <f>D262*D231+D264*D236+D265*D241+(D244*(D245)*D247*$F$36/5+D250*(D251)*D253*$F$37/5+D256*(D257)*D259*$F$38/5)*($F$220)/IF(LEFT($C$33)="m",12,1)</f>
        <v>0</v>
      </c>
      <c r="E269" s="20">
        <f>E262*E231+E264*E236+E265*E241+(E244*(E245)*E247*$F$36/5+E250*(E251)*E253*$F$37/5+E256*(E257)*E259*$F$38/5)*($F$220)/IF(LEFT($C$33)="m",12,1)</f>
        <v>0</v>
      </c>
      <c r="F269" s="20">
        <f>F262*F231+F264*F236+F265*F241+(F244*(F245)*F247*$F$36/5+F250*(F251)*F253*$F$37/5+F256*(F257)*F259*$F$38/5)*($F$220)/IF(LEFT($C$33)="m",12,1)</f>
        <v>0</v>
      </c>
    </row>
    <row r="270" spans="1:6" ht="12">
      <c r="A270" s="18" t="str">
        <f>CONCATENATE("spesa ",$B$42)</f>
        <v>spesa ente2</v>
      </c>
      <c r="B270" s="20">
        <f>B262*B232+B264*B237+B265*B242+(B244*(B245)*B248*$F$36/5+B250*(B251)*B254*$F$37/5+B256*(B257)*B260*$F$38/5)*($F$220)/IF(LEFT($C$33)="m",12,1)</f>
        <v>0</v>
      </c>
      <c r="C270" s="20">
        <f>C262*C232+C264*C237+C265*C242+(C244*(C245)*C248*$F$36/5+C250*(C251)*C254*$F$37/5+C256*(C257)*C260*$F$38/5)*($F$220)/IF(LEFT($C$33)="m",12,1)</f>
        <v>0</v>
      </c>
      <c r="D270" s="20">
        <f>D262*D232+D264*D237+D265*D242+(D244*(D245)*D248*$F$36/5+D250*(D251)*D254*$F$37/5+D256*(D257)*D260*$F$38/5)*($F$220)/IF(LEFT($C$33)="m",12,1)</f>
        <v>0</v>
      </c>
      <c r="E270" s="20">
        <f>E262*E232+E264*E237+E265*E242+(E244*(E245)*E248*$F$36/5+E250*(E251)*E254*$F$37/5+E256*(E257)*E260*$F$38/5)*($F$220)/IF(LEFT($C$33)="m",12,1)</f>
        <v>0</v>
      </c>
      <c r="F270" s="20">
        <f>F262*F232+F264*F237+F265*F242+(F244*(F245)*F248*$F$36/5+F250*(F251)*F254*$F$37/5+F256*(F257)*F260*$F$38/5)*($F$220)/IF(LEFT($C$33)="m",12,1)</f>
        <v>0</v>
      </c>
    </row>
    <row r="271" spans="1:6" ht="12">
      <c r="A271" s="24"/>
      <c r="B271" s="25"/>
      <c r="C271" s="25"/>
      <c r="D271" s="25"/>
      <c r="E271" s="25"/>
      <c r="F271" s="26"/>
    </row>
    <row r="272" spans="1:6" ht="12">
      <c r="A272" s="11" t="s">
        <v>34</v>
      </c>
      <c r="B272" s="27">
        <f>B267-$F267</f>
        <v>0</v>
      </c>
      <c r="C272" s="27">
        <f>C267-$F267</f>
        <v>0</v>
      </c>
      <c r="D272" s="27">
        <f>D267-$F267</f>
        <v>0</v>
      </c>
      <c r="E272" s="27">
        <f>E267-$F267</f>
        <v>0</v>
      </c>
      <c r="F272" s="27">
        <f>F267-$F267</f>
        <v>0</v>
      </c>
    </row>
    <row r="273" spans="1:6" ht="12">
      <c r="A273" s="28"/>
      <c r="B273" s="25"/>
      <c r="C273" s="25"/>
      <c r="D273" s="25"/>
      <c r="E273" s="25"/>
      <c r="F273" s="25"/>
    </row>
    <row r="274" spans="1:6" s="37" customFormat="1" ht="12">
      <c r="A274" s="31"/>
      <c r="B274" s="36"/>
      <c r="C274" s="36"/>
      <c r="D274" s="36"/>
      <c r="E274" s="36"/>
      <c r="F274" s="36"/>
    </row>
    <row r="275" spans="1:6" ht="12">
      <c r="A275" s="38" t="s">
        <v>46</v>
      </c>
      <c r="B275" s="58"/>
      <c r="C275" s="68">
        <f>IF(OR(B275&lt;1,B275&gt;5),"",IF(B275=1,B223,IF(B275=2,C223,IF(B275=3,D223,IF(B275=4,E223,F223)))))</f>
      </c>
      <c r="D275" s="69"/>
      <c r="E275" s="69"/>
      <c r="F275" s="69"/>
    </row>
    <row r="276" spans="1:6" s="2" customFormat="1" ht="12">
      <c r="A276" s="35" t="s">
        <v>45</v>
      </c>
      <c r="B276" s="35" t="s">
        <v>36</v>
      </c>
      <c r="C276" s="35" t="s">
        <v>35</v>
      </c>
      <c r="D276" s="35" t="s">
        <v>15</v>
      </c>
      <c r="E276" s="35" t="str">
        <f>CONCATENATE("spesa ",$B$41)</f>
        <v>spesa ente1</v>
      </c>
      <c r="F276" s="29" t="str">
        <f>CONCATENATE("spesa ",$B$42)</f>
        <v>spesa ente2</v>
      </c>
    </row>
    <row r="277" spans="1:6" ht="12">
      <c r="A277" s="27">
        <f>IF(B275=1,B229,IF(B275=2,C229,IF(B275=3,D229,IF(B275=4,E229,F229))))</f>
        <v>0</v>
      </c>
      <c r="B277" s="27">
        <f>IF(B275=1,B272,IF(B275=2,C272,IF(B275=3,D272,IF(B275=4,E272,F272))))</f>
        <v>0</v>
      </c>
      <c r="C277" s="27">
        <f>IF(B275=1,B263,IF(B275=2,C263,IF(B275=3,D263,IF(B275=4,E263,F272))))</f>
        <v>0</v>
      </c>
      <c r="D277" s="27">
        <f>IF(B275=1,B268,IF(B275=2,C268,IF(B275=3,D268,IF(B275=4,E268,F268))))</f>
        <v>0</v>
      </c>
      <c r="E277" s="27">
        <f>IF(B275=1,B269,IF(B275=2,C269,IF(B275=3,D269,IF(B275=4,E269,F269))))</f>
        <v>0</v>
      </c>
      <c r="F277" s="27">
        <f>IF(B275=1,B270,IF(B275=2,C270,IF(B275=3,D270,IF(B275=4,E270,F270))))</f>
        <v>0</v>
      </c>
    </row>
    <row r="278" spans="1:6" ht="18.75">
      <c r="A278" s="71" t="s">
        <v>67</v>
      </c>
      <c r="B278" s="71"/>
      <c r="C278" s="71"/>
      <c r="D278" s="71"/>
      <c r="E278" s="71"/>
      <c r="F278" s="71"/>
    </row>
    <row r="280" spans="1:6" ht="12">
      <c r="A280" s="4" t="s">
        <v>11</v>
      </c>
      <c r="B280" s="72">
        <f>$B$3</f>
        <v>0</v>
      </c>
      <c r="C280" s="72"/>
      <c r="D280" s="72"/>
      <c r="E280" s="72"/>
      <c r="F280" s="72"/>
    </row>
    <row r="281" spans="1:6" ht="12">
      <c r="A281" s="4" t="s">
        <v>8</v>
      </c>
      <c r="B281" s="70"/>
      <c r="C281" s="70"/>
      <c r="D281" s="70"/>
      <c r="E281" s="70"/>
      <c r="F281" s="70"/>
    </row>
    <row r="282" spans="1:6" ht="12">
      <c r="A282" s="4"/>
      <c r="B282" s="10"/>
      <c r="C282" s="10"/>
      <c r="D282" s="10"/>
      <c r="E282" s="10"/>
      <c r="F282" s="38" t="str">
        <f>(IF(LEFT($C$33,1)="m","mesi effettivi","anni effettivi"))</f>
        <v>anni effettivi</v>
      </c>
    </row>
    <row r="283" spans="1:6" ht="12">
      <c r="A283" s="9" t="str">
        <f>IF(LEFT($C$33,1)="m","mese inizio","anno inizio")</f>
        <v>anno inizio</v>
      </c>
      <c r="B283" s="58"/>
      <c r="C283" s="5" t="s">
        <v>37</v>
      </c>
      <c r="D283" s="60"/>
      <c r="E283" s="9" t="str">
        <f>$C$33</f>
        <v>anni</v>
      </c>
      <c r="F283" s="38">
        <f>IF(AND(B283&gt;0,B283&lt;=$B$33),IF(D283&gt;$B$33-B283+1,$B$33-B283+1,D283),0)</f>
        <v>0</v>
      </c>
    </row>
    <row r="284" spans="1:6" ht="12">
      <c r="A284" s="4"/>
      <c r="B284" s="7"/>
      <c r="C284" s="5"/>
      <c r="D284" s="34"/>
      <c r="E284" s="5"/>
      <c r="F284" s="5"/>
    </row>
    <row r="285" spans="1:6" s="2" customFormat="1" ht="12">
      <c r="A285" s="11"/>
      <c r="B285" s="6" t="s">
        <v>24</v>
      </c>
      <c r="C285" s="6" t="s">
        <v>25</v>
      </c>
      <c r="D285" s="6" t="s">
        <v>26</v>
      </c>
      <c r="E285" s="6" t="s">
        <v>27</v>
      </c>
      <c r="F285" s="6" t="s">
        <v>29</v>
      </c>
    </row>
    <row r="286" spans="1:6" s="2" customFormat="1" ht="12">
      <c r="A286" s="11"/>
      <c r="B286" s="61"/>
      <c r="C286" s="61"/>
      <c r="D286" s="61"/>
      <c r="E286" s="61"/>
      <c r="F286" s="6" t="s">
        <v>9</v>
      </c>
    </row>
    <row r="287" spans="1:6" s="2" customFormat="1" ht="12">
      <c r="A287" s="31" t="s">
        <v>22</v>
      </c>
      <c r="B287" s="18"/>
      <c r="C287" s="32"/>
      <c r="D287" s="32"/>
      <c r="E287" s="32"/>
      <c r="F287" s="32"/>
    </row>
    <row r="288" spans="1:6" s="2" customFormat="1" ht="12">
      <c r="A288" s="18" t="str">
        <f>IF(LEFT($C$33,1)="m","Durata tecnica mesi","Durata tecnica anni")</f>
        <v>Durata tecnica anni</v>
      </c>
      <c r="B288" s="62"/>
      <c r="C288" s="62"/>
      <c r="D288" s="62"/>
      <c r="E288" s="62"/>
      <c r="F288" s="12"/>
    </row>
    <row r="289" spans="1:6" s="2" customFormat="1" ht="12">
      <c r="A289" s="18" t="s">
        <v>58</v>
      </c>
      <c r="B289" s="62"/>
      <c r="C289" s="62"/>
      <c r="D289" s="62"/>
      <c r="E289" s="62"/>
      <c r="F289" s="12"/>
    </row>
    <row r="290" spans="1:6" s="2" customFormat="1" ht="12">
      <c r="A290" s="18" t="s">
        <v>59</v>
      </c>
      <c r="B290" s="62"/>
      <c r="C290" s="62"/>
      <c r="D290" s="62"/>
      <c r="E290" s="62"/>
      <c r="F290" s="12"/>
    </row>
    <row r="291" spans="1:6" s="2" customFormat="1" ht="12">
      <c r="A291" s="33" t="s">
        <v>16</v>
      </c>
      <c r="B291" s="13"/>
      <c r="C291" s="13"/>
      <c r="D291" s="13"/>
      <c r="E291" s="13"/>
      <c r="F291" s="13"/>
    </row>
    <row r="292" spans="1:6" ht="12">
      <c r="A292" s="18" t="s">
        <v>28</v>
      </c>
      <c r="B292" s="63"/>
      <c r="C292" s="63"/>
      <c r="D292" s="63"/>
      <c r="E292" s="63"/>
      <c r="F292" s="14"/>
    </row>
    <row r="293" spans="1:6" ht="12">
      <c r="A293" s="18" t="s">
        <v>23</v>
      </c>
      <c r="B293" s="15">
        <f>1-B294-B295</f>
        <v>1</v>
      </c>
      <c r="C293" s="15">
        <f>1-C294-C295</f>
        <v>1</v>
      </c>
      <c r="D293" s="15">
        <f>1-D294-D295</f>
        <v>1</v>
      </c>
      <c r="E293" s="15">
        <f>1-E294-E295</f>
        <v>1</v>
      </c>
      <c r="F293" s="15"/>
    </row>
    <row r="294" spans="1:6" ht="12">
      <c r="A294" s="18" t="str">
        <f>CONCATENATE("% spesa ",$B$41)</f>
        <v>% spesa ente1</v>
      </c>
      <c r="B294" s="64"/>
      <c r="C294" s="64"/>
      <c r="D294" s="64"/>
      <c r="E294" s="64">
        <v>0</v>
      </c>
      <c r="F294" s="15"/>
    </row>
    <row r="295" spans="1:6" ht="12">
      <c r="A295" s="18" t="str">
        <f>CONCATENATE("% spesa ",$B$42)</f>
        <v>% spesa ente2</v>
      </c>
      <c r="B295" s="65"/>
      <c r="C295" s="65"/>
      <c r="D295" s="65"/>
      <c r="E295" s="65"/>
      <c r="F295" s="16"/>
    </row>
    <row r="296" spans="1:6" s="2" customFormat="1" ht="12">
      <c r="A296" s="33" t="s">
        <v>17</v>
      </c>
      <c r="B296" s="17"/>
      <c r="C296" s="17"/>
      <c r="D296" s="17"/>
      <c r="E296" s="17"/>
      <c r="F296" s="17"/>
    </row>
    <row r="297" spans="1:6" ht="12">
      <c r="A297" s="18" t="str">
        <f>IF(LEFT($C$33,1)="m","Costo mensile","Costo annuo")</f>
        <v>Costo annuo</v>
      </c>
      <c r="B297" s="63"/>
      <c r="C297" s="63"/>
      <c r="D297" s="63"/>
      <c r="E297" s="63"/>
      <c r="F297" s="14">
        <v>0</v>
      </c>
    </row>
    <row r="298" spans="1:6" ht="12">
      <c r="A298" s="18" t="s">
        <v>23</v>
      </c>
      <c r="B298" s="15">
        <f>1-B299-B300</f>
        <v>1</v>
      </c>
      <c r="C298" s="15">
        <f>1-C299-C300</f>
        <v>1</v>
      </c>
      <c r="D298" s="15">
        <f>1-D299-D300</f>
        <v>1</v>
      </c>
      <c r="E298" s="15">
        <f>1-E299-E300</f>
        <v>1</v>
      </c>
      <c r="F298" s="15"/>
    </row>
    <row r="299" spans="1:6" ht="12">
      <c r="A299" s="18" t="str">
        <f>CONCATENATE("% spesa ",$B$41)</f>
        <v>% spesa ente1</v>
      </c>
      <c r="B299" s="64">
        <v>0</v>
      </c>
      <c r="C299" s="64">
        <v>0</v>
      </c>
      <c r="D299" s="64">
        <v>0</v>
      </c>
      <c r="E299" s="64">
        <v>0</v>
      </c>
      <c r="F299" s="15">
        <v>0</v>
      </c>
    </row>
    <row r="300" spans="1:6" ht="12">
      <c r="A300" s="18" t="str">
        <f>CONCATENATE("% spesa ",$B$42)</f>
        <v>% spesa ente2</v>
      </c>
      <c r="B300" s="65"/>
      <c r="C300" s="65"/>
      <c r="D300" s="65"/>
      <c r="E300" s="65">
        <v>0</v>
      </c>
      <c r="F300" s="16"/>
    </row>
    <row r="301" spans="1:6" s="2" customFormat="1" ht="12">
      <c r="A301" s="33" t="s">
        <v>18</v>
      </c>
      <c r="B301" s="17"/>
      <c r="C301" s="17"/>
      <c r="D301" s="17"/>
      <c r="E301" s="17"/>
      <c r="F301" s="17"/>
    </row>
    <row r="302" spans="1:6" ht="12">
      <c r="A302" s="18" t="str">
        <f>IF(LEFT($C$33,1)="m","Costo mensile","Costo annuo")</f>
        <v>Costo annuo</v>
      </c>
      <c r="B302" s="63">
        <v>0</v>
      </c>
      <c r="C302" s="63">
        <v>0</v>
      </c>
      <c r="D302" s="63">
        <v>0</v>
      </c>
      <c r="E302" s="63"/>
      <c r="F302" s="14">
        <v>0</v>
      </c>
    </row>
    <row r="303" spans="1:6" ht="12">
      <c r="A303" s="18" t="s">
        <v>23</v>
      </c>
      <c r="B303" s="15">
        <f>1-B304-B305</f>
        <v>1</v>
      </c>
      <c r="C303" s="15">
        <f>1-C304-C305</f>
        <v>1</v>
      </c>
      <c r="D303" s="15">
        <f>1-D304-D305</f>
        <v>1</v>
      </c>
      <c r="E303" s="15">
        <f>1-E304-E305</f>
        <v>1</v>
      </c>
      <c r="F303" s="15"/>
    </row>
    <row r="304" spans="1:6" ht="12">
      <c r="A304" s="18" t="str">
        <f>CONCATENATE("% spesa ",$B$41)</f>
        <v>% spesa ente1</v>
      </c>
      <c r="B304" s="64">
        <v>0</v>
      </c>
      <c r="C304" s="64">
        <v>0</v>
      </c>
      <c r="D304" s="64">
        <v>0</v>
      </c>
      <c r="E304" s="64">
        <v>0</v>
      </c>
      <c r="F304" s="15">
        <v>0</v>
      </c>
    </row>
    <row r="305" spans="1:6" ht="12">
      <c r="A305" s="18" t="str">
        <f>CONCATENATE("% spesa ",$B$42)</f>
        <v>% spesa ente2</v>
      </c>
      <c r="B305" s="65"/>
      <c r="C305" s="65"/>
      <c r="D305" s="65"/>
      <c r="E305" s="65"/>
      <c r="F305" s="16"/>
    </row>
    <row r="306" spans="1:6" s="2" customFormat="1" ht="12">
      <c r="A306" s="33" t="s">
        <v>19</v>
      </c>
      <c r="B306" s="18"/>
      <c r="C306" s="18"/>
      <c r="D306" s="18"/>
      <c r="E306" s="18"/>
      <c r="F306" s="18"/>
    </row>
    <row r="307" spans="1:6" ht="12">
      <c r="A307" s="18" t="s">
        <v>0</v>
      </c>
      <c r="B307" s="62"/>
      <c r="C307" s="62"/>
      <c r="D307" s="62"/>
      <c r="E307" s="62"/>
      <c r="F307" s="62"/>
    </row>
    <row r="308" spans="1:6" ht="12">
      <c r="A308" s="18" t="s">
        <v>64</v>
      </c>
      <c r="B308" s="62"/>
      <c r="C308" s="62"/>
      <c r="D308" s="62"/>
      <c r="E308" s="62"/>
      <c r="F308" s="62"/>
    </row>
    <row r="309" spans="1:6" s="2" customFormat="1" ht="12">
      <c r="A309" s="18" t="s">
        <v>23</v>
      </c>
      <c r="B309" s="15">
        <f>1-B310-B311</f>
        <v>1</v>
      </c>
      <c r="C309" s="15">
        <f>1-C310-C311</f>
        <v>1</v>
      </c>
      <c r="D309" s="15">
        <f>1-D310-D311</f>
        <v>1</v>
      </c>
      <c r="E309" s="15">
        <f>1-E310-E311</f>
        <v>1</v>
      </c>
      <c r="F309" s="15">
        <f>1-F310-F311</f>
        <v>1</v>
      </c>
    </row>
    <row r="310" spans="1:6" ht="12">
      <c r="A310" s="18" t="str">
        <f>CONCATENATE("% spesa ",$B$41)</f>
        <v>% spesa ente1</v>
      </c>
      <c r="B310" s="64">
        <v>0</v>
      </c>
      <c r="C310" s="64">
        <v>0</v>
      </c>
      <c r="D310" s="64">
        <v>0</v>
      </c>
      <c r="E310" s="64">
        <v>0</v>
      </c>
      <c r="F310" s="64">
        <v>0</v>
      </c>
    </row>
    <row r="311" spans="1:6" ht="12">
      <c r="A311" s="18" t="str">
        <f>CONCATENATE("% spesa ",$B$42)</f>
        <v>% spesa ente2</v>
      </c>
      <c r="B311" s="65"/>
      <c r="C311" s="65"/>
      <c r="D311" s="65"/>
      <c r="E311" s="65"/>
      <c r="F311" s="65"/>
    </row>
    <row r="312" spans="1:6" ht="12">
      <c r="A312" s="33" t="s">
        <v>20</v>
      </c>
      <c r="B312" s="18"/>
      <c r="C312" s="18"/>
      <c r="D312" s="18"/>
      <c r="E312" s="18"/>
      <c r="F312" s="18"/>
    </row>
    <row r="313" spans="1:6" ht="12">
      <c r="A313" s="18" t="s">
        <v>0</v>
      </c>
      <c r="B313" s="62">
        <v>0</v>
      </c>
      <c r="C313" s="62">
        <v>0</v>
      </c>
      <c r="D313" s="62"/>
      <c r="E313" s="62"/>
      <c r="F313" s="62"/>
    </row>
    <row r="314" spans="1:6" ht="12">
      <c r="A314" s="18" t="s">
        <v>64</v>
      </c>
      <c r="B314" s="62"/>
      <c r="C314" s="62"/>
      <c r="D314" s="62"/>
      <c r="E314" s="62"/>
      <c r="F314" s="62"/>
    </row>
    <row r="315" spans="1:6" ht="12">
      <c r="A315" s="18" t="s">
        <v>23</v>
      </c>
      <c r="B315" s="15">
        <f>1-B316-B317</f>
        <v>1</v>
      </c>
      <c r="C315" s="15">
        <f>1-C316-C317</f>
        <v>1</v>
      </c>
      <c r="D315" s="15">
        <f>1-D316-D317</f>
        <v>1</v>
      </c>
      <c r="E315" s="15">
        <f>1-E316-E317</f>
        <v>1</v>
      </c>
      <c r="F315" s="15">
        <f>1-F316-F317</f>
        <v>1</v>
      </c>
    </row>
    <row r="316" spans="1:6" s="8" customFormat="1" ht="12">
      <c r="A316" s="18" t="str">
        <f>CONCATENATE("% spesa ",$B$41)</f>
        <v>% spesa ente1</v>
      </c>
      <c r="B316" s="64">
        <v>0</v>
      </c>
      <c r="C316" s="64">
        <v>0</v>
      </c>
      <c r="D316" s="64"/>
      <c r="E316" s="64">
        <v>0</v>
      </c>
      <c r="F316" s="64">
        <v>0</v>
      </c>
    </row>
    <row r="317" spans="1:6" s="8" customFormat="1" ht="12">
      <c r="A317" s="18" t="str">
        <f>CONCATENATE("% spesa ",$B$42)</f>
        <v>% spesa ente2</v>
      </c>
      <c r="B317" s="65"/>
      <c r="C317" s="65"/>
      <c r="D317" s="65"/>
      <c r="E317" s="65"/>
      <c r="F317" s="65"/>
    </row>
    <row r="318" spans="1:6" s="2" customFormat="1" ht="12">
      <c r="A318" s="33" t="s">
        <v>21</v>
      </c>
      <c r="B318" s="18"/>
      <c r="C318" s="18"/>
      <c r="D318" s="18"/>
      <c r="E318" s="18"/>
      <c r="F318" s="18"/>
    </row>
    <row r="319" spans="1:6" ht="12">
      <c r="A319" s="18" t="s">
        <v>0</v>
      </c>
      <c r="B319" s="62">
        <v>0</v>
      </c>
      <c r="C319" s="62">
        <v>0</v>
      </c>
      <c r="D319" s="62">
        <v>0</v>
      </c>
      <c r="E319" s="62">
        <v>0</v>
      </c>
      <c r="F319" s="62">
        <v>0</v>
      </c>
    </row>
    <row r="320" spans="1:6" ht="12">
      <c r="A320" s="18" t="s">
        <v>64</v>
      </c>
      <c r="B320" s="62">
        <v>0</v>
      </c>
      <c r="C320" s="62">
        <v>0</v>
      </c>
      <c r="D320" s="62">
        <v>0</v>
      </c>
      <c r="E320" s="62">
        <v>0</v>
      </c>
      <c r="F320" s="62">
        <v>0</v>
      </c>
    </row>
    <row r="321" spans="1:6" ht="12">
      <c r="A321" s="18" t="s">
        <v>23</v>
      </c>
      <c r="B321" s="15">
        <f>1-B322-B323</f>
        <v>1</v>
      </c>
      <c r="C321" s="15">
        <f>1-C322-C323</f>
        <v>1</v>
      </c>
      <c r="D321" s="15">
        <f>1-D322-D323</f>
        <v>1</v>
      </c>
      <c r="E321" s="15">
        <f>1-E322-E323</f>
        <v>1</v>
      </c>
      <c r="F321" s="15">
        <f>1-F322-F323</f>
        <v>1</v>
      </c>
    </row>
    <row r="322" spans="1:6" ht="12">
      <c r="A322" s="18" t="str">
        <f>CONCATENATE("% spesa ",$B$41)</f>
        <v>% spesa ente1</v>
      </c>
      <c r="B322" s="64">
        <v>0</v>
      </c>
      <c r="C322" s="64">
        <v>0</v>
      </c>
      <c r="D322" s="64">
        <v>0</v>
      </c>
      <c r="E322" s="64">
        <v>0</v>
      </c>
      <c r="F322" s="64">
        <v>0</v>
      </c>
    </row>
    <row r="323" spans="1:6" ht="12">
      <c r="A323" s="18" t="str">
        <f>CONCATENATE("% spesa ",$B$42)</f>
        <v>% spesa ente2</v>
      </c>
      <c r="B323" s="65"/>
      <c r="C323" s="65"/>
      <c r="D323" s="65"/>
      <c r="E323" s="65"/>
      <c r="F323" s="65"/>
    </row>
    <row r="324" spans="1:6" ht="12">
      <c r="A324" s="7"/>
      <c r="B324" s="19"/>
      <c r="C324" s="19"/>
      <c r="D324" s="19"/>
      <c r="E324" s="19"/>
      <c r="F324" s="19"/>
    </row>
    <row r="325" spans="1:6" ht="12">
      <c r="A325" s="7" t="s">
        <v>30</v>
      </c>
      <c r="B325" s="20">
        <f>IF(B288=0,0,B292*(INT($F$283/B288)+IF($F$283/B288=INT($F$283/B288),0,1)))</f>
        <v>0</v>
      </c>
      <c r="C325" s="20">
        <f>IF(C288=0,0,C292*(INT($F$283/C288)+IF($F$283/C288=INT($F$283/C288),0,1)))</f>
        <v>0</v>
      </c>
      <c r="D325" s="20">
        <f>IF(D288=0,0,D292*(INT($F$283/D288)+IF($F$283/D288=INT($F$283/D288),0,1)))</f>
        <v>0</v>
      </c>
      <c r="E325" s="20">
        <f>IF(E288=0,0,E292*(INT($F$283/E288)+IF($F$283/E288=INT($F$283/E288),0,1)))</f>
        <v>0</v>
      </c>
      <c r="F325" s="20">
        <f>IF(F288=0,0,F292*(INT($F$283/F288)+IF($F$283/F288=INT($F$283/F288),0,1)))</f>
        <v>0</v>
      </c>
    </row>
    <row r="326" spans="1:6" ht="12">
      <c r="A326" s="21" t="s">
        <v>48</v>
      </c>
      <c r="B326" s="20">
        <f>-IF(OR(B288=0,B289+B290=0),0,B325-(B292/B288)*$F$283)</f>
        <v>0</v>
      </c>
      <c r="C326" s="20">
        <f>-IF(OR(C288=0,C289+C290=0),0,C325-(C292/C288)*$F$283)</f>
        <v>0</v>
      </c>
      <c r="D326" s="20">
        <f>-IF(OR(D288=0,D289+D290=0),0,D325-(D292/D288)*$F$283)</f>
        <v>0</v>
      </c>
      <c r="E326" s="20">
        <f>-IF(OR(E288=0,E289+E290=0),0,E325-(E292/E288)*$F$283)</f>
        <v>0</v>
      </c>
      <c r="F326" s="20">
        <f>-IF(OR(F288=0,F289+F290=0),0,F325-(F292/F288)*$F$283)</f>
        <v>0</v>
      </c>
    </row>
    <row r="327" spans="1:6" ht="12">
      <c r="A327" s="21" t="s">
        <v>31</v>
      </c>
      <c r="B327" s="20">
        <f>B297*$F$283</f>
        <v>0</v>
      </c>
      <c r="C327" s="20">
        <f>C297*$F$283</f>
        <v>0</v>
      </c>
      <c r="D327" s="20">
        <f>D297*$F$283</f>
        <v>0</v>
      </c>
      <c r="E327" s="20">
        <f>E297*$F$283</f>
        <v>0</v>
      </c>
      <c r="F327" s="20">
        <f>F297*$F$283</f>
        <v>0</v>
      </c>
    </row>
    <row r="328" spans="1:6" ht="12">
      <c r="A328" s="22" t="s">
        <v>32</v>
      </c>
      <c r="B328" s="20">
        <f>B302*$F$283</f>
        <v>0</v>
      </c>
      <c r="C328" s="20">
        <f>C302*$F$283</f>
        <v>0</v>
      </c>
      <c r="D328" s="20">
        <f>D302*$F$283</f>
        <v>0</v>
      </c>
      <c r="E328" s="20">
        <f>E302*$F$283</f>
        <v>0</v>
      </c>
      <c r="F328" s="20">
        <f>F302*$F$283</f>
        <v>0</v>
      </c>
    </row>
    <row r="329" spans="1:6" ht="12">
      <c r="A329" s="22" t="s">
        <v>33</v>
      </c>
      <c r="B329" s="20">
        <f>(B307*(B308)*$E$36/5+B313*(B314)*$E$37/5+B319*(B320)*$E$38/5)*($F$283)/IF(LEFT($C$33)="m",12,1)</f>
        <v>0</v>
      </c>
      <c r="C329" s="20">
        <f>(C307*(C308)*$E$36/5+C313*(C314)*$E$37/5+C319*(C320)*$E$38/5)*($F$283)/IF(LEFT($C$33)="m",12,1)</f>
        <v>0</v>
      </c>
      <c r="D329" s="20">
        <f>(D307*(D308)*$E$36/5+D313*(D314)*$E$37/5+D319*(D320)*$E$38/5)*($F$283)/IF(LEFT($C$33)="m",12,1)</f>
        <v>0</v>
      </c>
      <c r="E329" s="20">
        <f>(E307*(E308)*$E$36/5+E313*(E314)*$E$37/5+E319*(E320)*$E$38/5)*($F$283)/IF(LEFT($C$33)="m",12,1)</f>
        <v>0</v>
      </c>
      <c r="F329" s="20">
        <f>(F307*(F308)*$E$36/5+F313*(F314)*$E$37/5+F319*(F320)*$E$38/5)*($F$283)/IF(LEFT($C$33)="m",12,1)</f>
        <v>0</v>
      </c>
    </row>
    <row r="330" spans="1:6" s="2" customFormat="1" ht="12">
      <c r="A330" s="39" t="s">
        <v>49</v>
      </c>
      <c r="B330" s="23">
        <f>SUM(B325:B329)</f>
        <v>0</v>
      </c>
      <c r="C330" s="23">
        <f>SUM(C325:C329)</f>
        <v>0</v>
      </c>
      <c r="D330" s="23">
        <f>SUM(D325:D329)</f>
        <v>0</v>
      </c>
      <c r="E330" s="23">
        <f>SUM(E325:E329)</f>
        <v>0</v>
      </c>
      <c r="F330" s="23">
        <f>SUM(F325:F329)</f>
        <v>0</v>
      </c>
    </row>
    <row r="331" spans="1:6" ht="12">
      <c r="A331" s="7" t="s">
        <v>10</v>
      </c>
      <c r="B331" s="20">
        <f>B325*B293+B327*B298+B328*B303+(B307*(B308)*B309*$F$36/5+B313*(B314)*B315*$F$37/5+B319*(B320)*B321*$F$38/5)*($F$283)/IF(LEFT($C$33)="m",12,1)</f>
        <v>0</v>
      </c>
      <c r="C331" s="20">
        <f>C325*C293+C327*C298+C328*C303+(C307*(C308)*C309*$F$36/5+C313*(C314)*C315*$F$37/5+C319*(C320)*C321*$F$38/5)*($F$283)/IF(LEFT($C$33)="m",12,1)</f>
        <v>0</v>
      </c>
      <c r="D331" s="20">
        <f>D325*D293+D327*D298+D328*D303+(D307*(D308)*D309*$F$36/5+D313*(D314)*D315*$F$37/5+D319*(D320)*D321*$F$38/5)*($F$283)/IF(LEFT($C$33)="m",12,1)</f>
        <v>0</v>
      </c>
      <c r="E331" s="20">
        <f>E325*E293+E327*E298+E328*E303+(E307*(E308)*E309*$F$36/5+E313*(E314)*E315*$F$37/5+E319*(E320)*E321*$F$38/5)*($F$283)/IF(LEFT($C$33)="m",12,1)</f>
        <v>0</v>
      </c>
      <c r="F331" s="20">
        <f>F325*F293+F327*F298+F328*F303+(F307*(F308)*F309*$F$36/5+F313*(F314)*F315*$F$37/5+F319*(F320)*F321*$F$38/5)*($F$283)/IF(LEFT($C$33)="m",12,1)</f>
        <v>0</v>
      </c>
    </row>
    <row r="332" spans="1:6" ht="12">
      <c r="A332" s="18" t="str">
        <f>CONCATENATE("spesa ",$B$41)</f>
        <v>spesa ente1</v>
      </c>
      <c r="B332" s="20">
        <f>B325*B294+B327*B299+B328*B304+(B307*(B308)*B310*$F$36/5+B313*(B314)*B316*$F$37/5+B319*(B320)*B322*$F$38/5)*($F$283)/IF(LEFT($C$33)="m",12,1)</f>
        <v>0</v>
      </c>
      <c r="C332" s="20">
        <f>C325*C294+C327*C299+C328*C304+(C307*(C308)*C310*$F$36/5+C313*(C314)*C316*$F$37/5+C319*(C320)*C322*$F$38/5)*($F$283)/IF(LEFT($C$33)="m",12,1)</f>
        <v>0</v>
      </c>
      <c r="D332" s="20">
        <f>D325*D294+D327*D299+D328*D304+(D307*(D308)*D310*$F$36/5+D313*(D314)*D316*$F$37/5+D319*(D320)*D322*$F$38/5)*($F$283)/IF(LEFT($C$33)="m",12,1)</f>
        <v>0</v>
      </c>
      <c r="E332" s="20">
        <f>E325*E294+E327*E299+E328*E304+(E307*(E308)*E310*$F$36/5+E313*(E314)*E316*$F$37/5+E319*(E320)*E322*$F$38/5)*($F$283)/IF(LEFT($C$33)="m",12,1)</f>
        <v>0</v>
      </c>
      <c r="F332" s="20">
        <f>F325*F294+F327*F299+F328*F304+(F307*(F308)*F310*$F$36/5+F313*(F314)*F316*$F$37/5+F319*(F320)*F322*$F$38/5)*($F$283)/IF(LEFT($C$33)="m",12,1)</f>
        <v>0</v>
      </c>
    </row>
    <row r="333" spans="1:6" ht="12">
      <c r="A333" s="18" t="str">
        <f>CONCATENATE("spesa ",$B$42)</f>
        <v>spesa ente2</v>
      </c>
      <c r="B333" s="20">
        <f>B325*B295+B327*B300+B328*B305+(B307*(B308)*B311*$F$36/5+B313*(B314)*B317*$F$37/5+B319*(B320)*B323*$F$38/5)*($F$283)/IF(LEFT($C$33)="m",12,1)</f>
        <v>0</v>
      </c>
      <c r="C333" s="20">
        <f>C325*C295+C327*C300+C328*C305+(C307*(C308)*C311*$F$36/5+C313*(C314)*C317*$F$37/5+C319*(C320)*C323*$F$38/5)*($F$283)/IF(LEFT($C$33)="m",12,1)</f>
        <v>0</v>
      </c>
      <c r="D333" s="20">
        <f>D325*D295+D327*D300+D328*D305+(D307*(D308)*D311*$F$36/5+D313*(D314)*D317*$F$37/5+D319*(D320)*D323*$F$38/5)*($F$283)/IF(LEFT($C$33)="m",12,1)</f>
        <v>0</v>
      </c>
      <c r="E333" s="20">
        <f>E325*E295+E327*E300+E328*E305+(E307*(E308)*E311*$F$36/5+E313*(E314)*E317*$F$37/5+E319*(E320)*E323*$F$38/5)*($F$283)/IF(LEFT($C$33)="m",12,1)</f>
        <v>0</v>
      </c>
      <c r="F333" s="20">
        <f>F325*F295+F327*F300+F328*F305+(F307*(F308)*F311*$F$36/5+F313*(F314)*F317*$F$37/5+F319*(F320)*F323*$F$38/5)*($F$283)/IF(LEFT($C$33)="m",12,1)</f>
        <v>0</v>
      </c>
    </row>
    <row r="334" spans="1:6" ht="12">
      <c r="A334" s="24"/>
      <c r="B334" s="25"/>
      <c r="C334" s="25"/>
      <c r="D334" s="25"/>
      <c r="E334" s="25"/>
      <c r="F334" s="26"/>
    </row>
    <row r="335" spans="1:6" ht="12">
      <c r="A335" s="11" t="s">
        <v>34</v>
      </c>
      <c r="B335" s="27">
        <f>B330-$F330</f>
        <v>0</v>
      </c>
      <c r="C335" s="27">
        <f>C330-$F330</f>
        <v>0</v>
      </c>
      <c r="D335" s="27">
        <f>D330-$F330</f>
        <v>0</v>
      </c>
      <c r="E335" s="27">
        <f>E330-$F330</f>
        <v>0</v>
      </c>
      <c r="F335" s="27">
        <f>F330-$F330</f>
        <v>0</v>
      </c>
    </row>
    <row r="336" spans="1:6" ht="12">
      <c r="A336" s="28"/>
      <c r="B336" s="25"/>
      <c r="C336" s="25"/>
      <c r="D336" s="25"/>
      <c r="E336" s="25"/>
      <c r="F336" s="25"/>
    </row>
    <row r="337" spans="1:6" s="37" customFormat="1" ht="12">
      <c r="A337" s="31"/>
      <c r="B337" s="36"/>
      <c r="C337" s="36"/>
      <c r="D337" s="36"/>
      <c r="E337" s="36"/>
      <c r="F337" s="36"/>
    </row>
    <row r="338" spans="1:6" ht="12">
      <c r="A338" s="38" t="s">
        <v>46</v>
      </c>
      <c r="B338" s="58"/>
      <c r="C338" s="68">
        <f>IF(OR(B338&lt;1,B338&gt;5),"",IF(B338=1,B286,IF(B338=2,C286,IF(B338=3,D286,IF(B338=4,E286,F286)))))</f>
      </c>
      <c r="D338" s="69"/>
      <c r="E338" s="69"/>
      <c r="F338" s="69"/>
    </row>
    <row r="339" spans="1:6" s="2" customFormat="1" ht="12">
      <c r="A339" s="35" t="s">
        <v>45</v>
      </c>
      <c r="B339" s="35" t="s">
        <v>36</v>
      </c>
      <c r="C339" s="35" t="s">
        <v>35</v>
      </c>
      <c r="D339" s="35" t="s">
        <v>15</v>
      </c>
      <c r="E339" s="35" t="str">
        <f>CONCATENATE("spesa ",$B$41)</f>
        <v>spesa ente1</v>
      </c>
      <c r="F339" s="29" t="str">
        <f>CONCATENATE("spesa ",$B$42)</f>
        <v>spesa ente2</v>
      </c>
    </row>
    <row r="340" spans="1:6" ht="12">
      <c r="A340" s="27">
        <f>IF(B338=1,B292,IF(B338=2,C292,IF(B338=3,D292,IF(B338=4,E292,F292))))</f>
        <v>0</v>
      </c>
      <c r="B340" s="27">
        <f>IF(B338=1,B335,IF(B338=2,C335,IF(B338=3,D335,IF(B338=4,E335,F335))))</f>
        <v>0</v>
      </c>
      <c r="C340" s="27">
        <f>IF(B338=1,B326,IF(B338=2,C326,IF(B338=3,D326,IF(B338=4,E326,F335))))</f>
        <v>0</v>
      </c>
      <c r="D340" s="27">
        <f>IF(B338=1,B331,IF(B338=2,C331,IF(B338=3,D331,IF(B338=4,E331,F331))))</f>
        <v>0</v>
      </c>
      <c r="E340" s="27">
        <f>IF(B338=1,B332,IF(B338=2,C332,IF(B338=3,D332,IF(B338=4,E332,F332))))</f>
        <v>0</v>
      </c>
      <c r="F340" s="27">
        <f>IF(B338=1,B333,IF(B338=2,C333,IF(B338=3,D333,IF(B338=4,E333,F333))))</f>
        <v>0</v>
      </c>
    </row>
    <row r="341" spans="1:6" ht="18.75">
      <c r="A341" s="71" t="s">
        <v>68</v>
      </c>
      <c r="B341" s="71"/>
      <c r="C341" s="71"/>
      <c r="D341" s="71"/>
      <c r="E341" s="71"/>
      <c r="F341" s="71"/>
    </row>
    <row r="343" spans="1:6" ht="12">
      <c r="A343" s="4" t="s">
        <v>11</v>
      </c>
      <c r="B343" s="72">
        <f>$B$3</f>
        <v>0</v>
      </c>
      <c r="C343" s="72"/>
      <c r="D343" s="72"/>
      <c r="E343" s="72"/>
      <c r="F343" s="72"/>
    </row>
    <row r="344" spans="1:6" ht="12">
      <c r="A344" s="4" t="s">
        <v>8</v>
      </c>
      <c r="B344" s="70"/>
      <c r="C344" s="70"/>
      <c r="D344" s="70"/>
      <c r="E344" s="70"/>
      <c r="F344" s="70"/>
    </row>
    <row r="345" spans="1:6" ht="12">
      <c r="A345" s="4"/>
      <c r="B345" s="10"/>
      <c r="C345" s="10"/>
      <c r="D345" s="10"/>
      <c r="E345" s="10"/>
      <c r="F345" s="38" t="str">
        <f>(IF(LEFT($C$33,1)="m","mesi effettivi","anni effettivi"))</f>
        <v>anni effettivi</v>
      </c>
    </row>
    <row r="346" spans="1:6" ht="12">
      <c r="A346" s="9" t="str">
        <f>IF(LEFT($C$33,1)="m","mese inizio","anno inizio")</f>
        <v>anno inizio</v>
      </c>
      <c r="B346" s="58"/>
      <c r="C346" s="5" t="s">
        <v>37</v>
      </c>
      <c r="D346" s="60"/>
      <c r="E346" s="9" t="str">
        <f>$C$33</f>
        <v>anni</v>
      </c>
      <c r="F346" s="38">
        <f>IF(AND(B346&gt;0,B346&lt;=$B$33),IF(D346&gt;$B$33-B346+1,$B$33-B346+1,D346),0)</f>
        <v>0</v>
      </c>
    </row>
    <row r="347" spans="1:6" ht="12">
      <c r="A347" s="4"/>
      <c r="B347" s="7"/>
      <c r="C347" s="5"/>
      <c r="D347" s="34"/>
      <c r="E347" s="5"/>
      <c r="F347" s="5"/>
    </row>
    <row r="348" spans="1:6" s="2" customFormat="1" ht="12">
      <c r="A348" s="11"/>
      <c r="B348" s="6" t="s">
        <v>24</v>
      </c>
      <c r="C348" s="6" t="s">
        <v>25</v>
      </c>
      <c r="D348" s="6" t="s">
        <v>26</v>
      </c>
      <c r="E348" s="6" t="s">
        <v>27</v>
      </c>
      <c r="F348" s="6" t="s">
        <v>29</v>
      </c>
    </row>
    <row r="349" spans="1:6" s="2" customFormat="1" ht="12">
      <c r="A349" s="11"/>
      <c r="B349" s="61"/>
      <c r="C349" s="61"/>
      <c r="D349" s="61"/>
      <c r="E349" s="61"/>
      <c r="F349" s="6" t="s">
        <v>9</v>
      </c>
    </row>
    <row r="350" spans="1:6" s="2" customFormat="1" ht="12">
      <c r="A350" s="31" t="s">
        <v>22</v>
      </c>
      <c r="B350" s="18"/>
      <c r="C350" s="32"/>
      <c r="D350" s="32"/>
      <c r="E350" s="32"/>
      <c r="F350" s="32"/>
    </row>
    <row r="351" spans="1:6" s="2" customFormat="1" ht="12">
      <c r="A351" s="18" t="str">
        <f>IF(LEFT($C$33,1)="m","Durata tecnica mesi","Durata tecnica anni")</f>
        <v>Durata tecnica anni</v>
      </c>
      <c r="B351" s="62"/>
      <c r="C351" s="62"/>
      <c r="D351" s="62"/>
      <c r="E351" s="62"/>
      <c r="F351" s="12"/>
    </row>
    <row r="352" spans="1:6" s="2" customFormat="1" ht="12">
      <c r="A352" s="18" t="s">
        <v>58</v>
      </c>
      <c r="B352" s="62"/>
      <c r="C352" s="62"/>
      <c r="D352" s="62"/>
      <c r="E352" s="62"/>
      <c r="F352" s="12"/>
    </row>
    <row r="353" spans="1:6" s="2" customFormat="1" ht="12">
      <c r="A353" s="18" t="s">
        <v>59</v>
      </c>
      <c r="B353" s="62"/>
      <c r="C353" s="62"/>
      <c r="D353" s="62"/>
      <c r="E353" s="62"/>
      <c r="F353" s="12"/>
    </row>
    <row r="354" spans="1:6" s="2" customFormat="1" ht="12">
      <c r="A354" s="33" t="s">
        <v>16</v>
      </c>
      <c r="B354" s="13"/>
      <c r="C354" s="13"/>
      <c r="D354" s="13"/>
      <c r="E354" s="13"/>
      <c r="F354" s="13"/>
    </row>
    <row r="355" spans="1:6" ht="12">
      <c r="A355" s="18" t="s">
        <v>28</v>
      </c>
      <c r="B355" s="63"/>
      <c r="C355" s="63"/>
      <c r="D355" s="63"/>
      <c r="E355" s="63"/>
      <c r="F355" s="14"/>
    </row>
    <row r="356" spans="1:6" ht="12">
      <c r="A356" s="18" t="s">
        <v>23</v>
      </c>
      <c r="B356" s="15">
        <f>1-B357-B358</f>
        <v>1</v>
      </c>
      <c r="C356" s="15">
        <f>1-C357-C358</f>
        <v>1</v>
      </c>
      <c r="D356" s="15">
        <f>1-D357-D358</f>
        <v>1</v>
      </c>
      <c r="E356" s="15">
        <f>1-E357-E358</f>
        <v>1</v>
      </c>
      <c r="F356" s="15"/>
    </row>
    <row r="357" spans="1:6" ht="12">
      <c r="A357" s="18" t="str">
        <f>CONCATENATE("% spesa ",$B$41)</f>
        <v>% spesa ente1</v>
      </c>
      <c r="B357" s="64"/>
      <c r="C357" s="64"/>
      <c r="D357" s="64"/>
      <c r="E357" s="64">
        <v>0</v>
      </c>
      <c r="F357" s="15"/>
    </row>
    <row r="358" spans="1:6" ht="12">
      <c r="A358" s="18" t="str">
        <f>CONCATENATE("% spesa ",$B$42)</f>
        <v>% spesa ente2</v>
      </c>
      <c r="B358" s="65"/>
      <c r="C358" s="65"/>
      <c r="D358" s="65"/>
      <c r="E358" s="65"/>
      <c r="F358" s="16"/>
    </row>
    <row r="359" spans="1:6" s="2" customFormat="1" ht="12">
      <c r="A359" s="33" t="s">
        <v>17</v>
      </c>
      <c r="B359" s="17"/>
      <c r="C359" s="17"/>
      <c r="D359" s="17"/>
      <c r="E359" s="17"/>
      <c r="F359" s="17"/>
    </row>
    <row r="360" spans="1:6" ht="12">
      <c r="A360" s="18" t="str">
        <f>IF(LEFT($C$33,1)="m","Costo mensile","Costo annuo")</f>
        <v>Costo annuo</v>
      </c>
      <c r="B360" s="63"/>
      <c r="C360" s="63"/>
      <c r="D360" s="63"/>
      <c r="E360" s="63"/>
      <c r="F360" s="14">
        <v>0</v>
      </c>
    </row>
    <row r="361" spans="1:6" ht="12">
      <c r="A361" s="18" t="s">
        <v>23</v>
      </c>
      <c r="B361" s="15">
        <f>1-B362-B363</f>
        <v>1</v>
      </c>
      <c r="C361" s="15">
        <f>1-C362-C363</f>
        <v>1</v>
      </c>
      <c r="D361" s="15">
        <f>1-D362-D363</f>
        <v>1</v>
      </c>
      <c r="E361" s="15">
        <f>1-E362-E363</f>
        <v>1</v>
      </c>
      <c r="F361" s="15"/>
    </row>
    <row r="362" spans="1:6" ht="12">
      <c r="A362" s="18" t="str">
        <f>CONCATENATE("% spesa ",$B$41)</f>
        <v>% spesa ente1</v>
      </c>
      <c r="B362" s="64">
        <v>0</v>
      </c>
      <c r="C362" s="64">
        <v>0</v>
      </c>
      <c r="D362" s="64">
        <v>0</v>
      </c>
      <c r="E362" s="64">
        <v>0</v>
      </c>
      <c r="F362" s="15">
        <v>0</v>
      </c>
    </row>
    <row r="363" spans="1:6" ht="12">
      <c r="A363" s="18" t="str">
        <f>CONCATENATE("% spesa ",$B$42)</f>
        <v>% spesa ente2</v>
      </c>
      <c r="B363" s="65"/>
      <c r="C363" s="65"/>
      <c r="D363" s="65"/>
      <c r="E363" s="65">
        <v>0</v>
      </c>
      <c r="F363" s="16"/>
    </row>
    <row r="364" spans="1:6" s="2" customFormat="1" ht="12">
      <c r="A364" s="33" t="s">
        <v>18</v>
      </c>
      <c r="B364" s="17"/>
      <c r="C364" s="17"/>
      <c r="D364" s="17"/>
      <c r="E364" s="17"/>
      <c r="F364" s="17"/>
    </row>
    <row r="365" spans="1:6" ht="12">
      <c r="A365" s="18" t="str">
        <f>IF(LEFT($C$33,1)="m","Costo mensile","Costo annuo")</f>
        <v>Costo annuo</v>
      </c>
      <c r="B365" s="63">
        <v>0</v>
      </c>
      <c r="C365" s="63">
        <v>0</v>
      </c>
      <c r="D365" s="63">
        <v>0</v>
      </c>
      <c r="E365" s="63"/>
      <c r="F365" s="14">
        <v>0</v>
      </c>
    </row>
    <row r="366" spans="1:6" ht="12">
      <c r="A366" s="18" t="s">
        <v>23</v>
      </c>
      <c r="B366" s="15">
        <f>1-B367-B368</f>
        <v>1</v>
      </c>
      <c r="C366" s="15">
        <f>1-C367-C368</f>
        <v>1</v>
      </c>
      <c r="D366" s="15">
        <f>1-D367-D368</f>
        <v>1</v>
      </c>
      <c r="E366" s="15">
        <f>1-E367-E368</f>
        <v>1</v>
      </c>
      <c r="F366" s="15"/>
    </row>
    <row r="367" spans="1:6" ht="12">
      <c r="A367" s="18" t="str">
        <f>CONCATENATE("% spesa ",$B$41)</f>
        <v>% spesa ente1</v>
      </c>
      <c r="B367" s="64">
        <v>0</v>
      </c>
      <c r="C367" s="64">
        <v>0</v>
      </c>
      <c r="D367" s="64">
        <v>0</v>
      </c>
      <c r="E367" s="64">
        <v>0</v>
      </c>
      <c r="F367" s="15">
        <v>0</v>
      </c>
    </row>
    <row r="368" spans="1:6" ht="12">
      <c r="A368" s="18" t="str">
        <f>CONCATENATE("% spesa ",$B$42)</f>
        <v>% spesa ente2</v>
      </c>
      <c r="B368" s="65"/>
      <c r="C368" s="65"/>
      <c r="D368" s="65"/>
      <c r="E368" s="65"/>
      <c r="F368" s="16"/>
    </row>
    <row r="369" spans="1:6" s="2" customFormat="1" ht="12">
      <c r="A369" s="33" t="s">
        <v>19</v>
      </c>
      <c r="B369" s="18"/>
      <c r="C369" s="18"/>
      <c r="D369" s="18"/>
      <c r="E369" s="18"/>
      <c r="F369" s="18"/>
    </row>
    <row r="370" spans="1:6" ht="12">
      <c r="A370" s="18" t="s">
        <v>0</v>
      </c>
      <c r="B370" s="62"/>
      <c r="C370" s="62"/>
      <c r="D370" s="62"/>
      <c r="E370" s="62"/>
      <c r="F370" s="62"/>
    </row>
    <row r="371" spans="1:6" ht="12">
      <c r="A371" s="18" t="s">
        <v>64</v>
      </c>
      <c r="B371" s="62"/>
      <c r="C371" s="62"/>
      <c r="D371" s="62"/>
      <c r="E371" s="62"/>
      <c r="F371" s="62"/>
    </row>
    <row r="372" spans="1:6" s="2" customFormat="1" ht="12">
      <c r="A372" s="18" t="s">
        <v>23</v>
      </c>
      <c r="B372" s="15">
        <f>1-B373-B374</f>
        <v>1</v>
      </c>
      <c r="C372" s="15">
        <f>1-C373-C374</f>
        <v>1</v>
      </c>
      <c r="D372" s="15">
        <f>1-D373-D374</f>
        <v>1</v>
      </c>
      <c r="E372" s="15">
        <f>1-E373-E374</f>
        <v>1</v>
      </c>
      <c r="F372" s="15">
        <f>1-F373-F374</f>
        <v>1</v>
      </c>
    </row>
    <row r="373" spans="1:6" ht="12">
      <c r="A373" s="18" t="str">
        <f>CONCATENATE("% spesa ",$B$41)</f>
        <v>% spesa ente1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</row>
    <row r="374" spans="1:6" ht="12">
      <c r="A374" s="18" t="str">
        <f>CONCATENATE("% spesa ",$B$42)</f>
        <v>% spesa ente2</v>
      </c>
      <c r="B374" s="65"/>
      <c r="C374" s="65"/>
      <c r="D374" s="65"/>
      <c r="E374" s="65"/>
      <c r="F374" s="65"/>
    </row>
    <row r="375" spans="1:6" ht="12">
      <c r="A375" s="33" t="s">
        <v>20</v>
      </c>
      <c r="B375" s="18"/>
      <c r="C375" s="18"/>
      <c r="D375" s="18"/>
      <c r="E375" s="18"/>
      <c r="F375" s="18"/>
    </row>
    <row r="376" spans="1:6" ht="12">
      <c r="A376" s="18" t="s">
        <v>0</v>
      </c>
      <c r="B376" s="62"/>
      <c r="C376" s="62"/>
      <c r="D376" s="62"/>
      <c r="E376" s="62"/>
      <c r="F376" s="62"/>
    </row>
    <row r="377" spans="1:6" ht="12">
      <c r="A377" s="18" t="s">
        <v>64</v>
      </c>
      <c r="B377" s="62"/>
      <c r="C377" s="62"/>
      <c r="D377" s="62"/>
      <c r="E377" s="62"/>
      <c r="F377" s="62"/>
    </row>
    <row r="378" spans="1:6" ht="12">
      <c r="A378" s="18" t="s">
        <v>23</v>
      </c>
      <c r="B378" s="15">
        <f>1-B379-B380</f>
        <v>1</v>
      </c>
      <c r="C378" s="15">
        <f>1-C379-C380</f>
        <v>1</v>
      </c>
      <c r="D378" s="15">
        <f>1-D379-D380</f>
        <v>1</v>
      </c>
      <c r="E378" s="15">
        <f>1-E379-E380</f>
        <v>1</v>
      </c>
      <c r="F378" s="15">
        <f>1-F379-F380</f>
        <v>1</v>
      </c>
    </row>
    <row r="379" spans="1:6" s="8" customFormat="1" ht="12">
      <c r="A379" s="18" t="str">
        <f>CONCATENATE("% spesa ",$B$41)</f>
        <v>% spesa ente1</v>
      </c>
      <c r="B379" s="64">
        <v>0</v>
      </c>
      <c r="C379" s="64">
        <v>0</v>
      </c>
      <c r="D379" s="64"/>
      <c r="E379" s="64">
        <v>0</v>
      </c>
      <c r="F379" s="64">
        <v>0</v>
      </c>
    </row>
    <row r="380" spans="1:6" s="8" customFormat="1" ht="12">
      <c r="A380" s="18" t="str">
        <f>CONCATENATE("% spesa ",$B$42)</f>
        <v>% spesa ente2</v>
      </c>
      <c r="B380" s="65"/>
      <c r="C380" s="65"/>
      <c r="D380" s="65"/>
      <c r="E380" s="65"/>
      <c r="F380" s="65"/>
    </row>
    <row r="381" spans="1:6" s="2" customFormat="1" ht="12">
      <c r="A381" s="33" t="s">
        <v>21</v>
      </c>
      <c r="B381" s="18"/>
      <c r="C381" s="18"/>
      <c r="D381" s="18"/>
      <c r="E381" s="18"/>
      <c r="F381" s="18"/>
    </row>
    <row r="382" spans="1:6" ht="12">
      <c r="A382" s="18" t="s">
        <v>0</v>
      </c>
      <c r="B382" s="62">
        <v>0</v>
      </c>
      <c r="C382" s="62">
        <v>0</v>
      </c>
      <c r="D382" s="62">
        <v>0</v>
      </c>
      <c r="E382" s="62">
        <v>0</v>
      </c>
      <c r="F382" s="62">
        <v>0</v>
      </c>
    </row>
    <row r="383" spans="1:6" ht="12">
      <c r="A383" s="18" t="s">
        <v>64</v>
      </c>
      <c r="B383" s="62">
        <v>0</v>
      </c>
      <c r="C383" s="62">
        <v>0</v>
      </c>
      <c r="D383" s="62">
        <v>0</v>
      </c>
      <c r="E383" s="62">
        <v>0</v>
      </c>
      <c r="F383" s="62">
        <v>0</v>
      </c>
    </row>
    <row r="384" spans="1:6" ht="12">
      <c r="A384" s="18" t="s">
        <v>23</v>
      </c>
      <c r="B384" s="15">
        <f>1-B385-B386</f>
        <v>1</v>
      </c>
      <c r="C384" s="15">
        <f>1-C385-C386</f>
        <v>1</v>
      </c>
      <c r="D384" s="15">
        <f>1-D385-D386</f>
        <v>1</v>
      </c>
      <c r="E384" s="15">
        <f>1-E385-E386</f>
        <v>1</v>
      </c>
      <c r="F384" s="15">
        <f>1-F385-F386</f>
        <v>1</v>
      </c>
    </row>
    <row r="385" spans="1:6" ht="12">
      <c r="A385" s="18" t="str">
        <f>CONCATENATE("% spesa ",$B$41)</f>
        <v>% spesa ente1</v>
      </c>
      <c r="B385" s="64">
        <v>0</v>
      </c>
      <c r="C385" s="64">
        <v>0</v>
      </c>
      <c r="D385" s="64">
        <v>0</v>
      </c>
      <c r="E385" s="64">
        <v>0</v>
      </c>
      <c r="F385" s="64">
        <v>0</v>
      </c>
    </row>
    <row r="386" spans="1:6" ht="12">
      <c r="A386" s="18" t="str">
        <f>CONCATENATE("% spesa ",$B$42)</f>
        <v>% spesa ente2</v>
      </c>
      <c r="B386" s="65"/>
      <c r="C386" s="65"/>
      <c r="D386" s="65"/>
      <c r="E386" s="65"/>
      <c r="F386" s="65"/>
    </row>
    <row r="387" spans="1:6" ht="12">
      <c r="A387" s="7"/>
      <c r="B387" s="19"/>
      <c r="C387" s="19"/>
      <c r="D387" s="19"/>
      <c r="E387" s="19"/>
      <c r="F387" s="19"/>
    </row>
    <row r="388" spans="1:6" ht="12">
      <c r="A388" s="7" t="s">
        <v>30</v>
      </c>
      <c r="B388" s="20">
        <f>IF(B351=0,0,B355*(INT($F$346/B351)+IF($F$346/B351=INT($F$346/B351),0,1)))</f>
        <v>0</v>
      </c>
      <c r="C388" s="20">
        <f>IF(C351=0,0,C355*(INT($F$346/C351)+IF($F$346/C351=INT($F$346/C351),0,1)))</f>
        <v>0</v>
      </c>
      <c r="D388" s="20">
        <f>IF(D351=0,0,D355*(INT($F$346/D351)+IF($F$346/D351=INT($F$346/D351),0,1)))</f>
        <v>0</v>
      </c>
      <c r="E388" s="20">
        <f>IF(E351=0,0,E355*(INT($F$346/E351)+IF($F$346/E351=INT($F$346/E351),0,1)))</f>
        <v>0</v>
      </c>
      <c r="F388" s="20">
        <f>IF(F351=0,0,F355*(INT($F$346/F351)+IF($F$346/F351=INT($F$346/F351),0,1)))</f>
        <v>0</v>
      </c>
    </row>
    <row r="389" spans="1:6" ht="12">
      <c r="A389" s="21" t="s">
        <v>48</v>
      </c>
      <c r="B389" s="20">
        <f>-IF(OR(B351=0,B352+B353=0),0,B388-(B355/B351)*$F$346)</f>
        <v>0</v>
      </c>
      <c r="C389" s="20">
        <f>-IF(OR(C351=0,C352+C353=0),0,C388-(C355/C351)*$F$346)</f>
        <v>0</v>
      </c>
      <c r="D389" s="20">
        <f>-IF(OR(D351=0,D352+D353=0),0,D388-(D355/D351)*$F$346)</f>
        <v>0</v>
      </c>
      <c r="E389" s="20">
        <f>-IF(OR(E351=0,E352+E353=0),0,E388-(E355/E351)*$F$346)</f>
        <v>0</v>
      </c>
      <c r="F389" s="20">
        <f>-IF(OR(F351=0,F352+F353=0),0,F388-(F355/F351)*$F$346)</f>
        <v>0</v>
      </c>
    </row>
    <row r="390" spans="1:6" ht="12">
      <c r="A390" s="21" t="s">
        <v>31</v>
      </c>
      <c r="B390" s="20">
        <f>B360*$F$346</f>
        <v>0</v>
      </c>
      <c r="C390" s="20">
        <f>C360*$F$346</f>
        <v>0</v>
      </c>
      <c r="D390" s="20">
        <f>D360*$F$346</f>
        <v>0</v>
      </c>
      <c r="E390" s="20">
        <f>E360*$F$346</f>
        <v>0</v>
      </c>
      <c r="F390" s="20">
        <f>F360*$F$346</f>
        <v>0</v>
      </c>
    </row>
    <row r="391" spans="1:6" ht="12">
      <c r="A391" s="22" t="s">
        <v>32</v>
      </c>
      <c r="B391" s="20">
        <f>B365*$F$346</f>
        <v>0</v>
      </c>
      <c r="C391" s="20">
        <f>C365*$F$346</f>
        <v>0</v>
      </c>
      <c r="D391" s="20">
        <f>D365*$F$346</f>
        <v>0</v>
      </c>
      <c r="E391" s="20">
        <f>E365*$F$346</f>
        <v>0</v>
      </c>
      <c r="F391" s="20">
        <f>F365*$F$346</f>
        <v>0</v>
      </c>
    </row>
    <row r="392" spans="1:6" ht="12">
      <c r="A392" s="22" t="s">
        <v>33</v>
      </c>
      <c r="B392" s="20">
        <f>(B370*(B371)*$E$36/5+B376*(B377)*$E$37/5+B382*(B383)*$E$38/5)*($F$346)/IF(LEFT($C$33)="m",12,1)</f>
        <v>0</v>
      </c>
      <c r="C392" s="20">
        <f>(C370*(C371)*$E$36/5+C376*(C377)*$E$37/5+C382*(C383)*$E$38/5)*($F$346)/IF(LEFT($C$33)="m",12,1)</f>
        <v>0</v>
      </c>
      <c r="D392" s="20">
        <f>(D370*(D371)*$E$36/5+D376*(D377)*$E$37/5+D382*(D383)*$E$38/5)*($F$346)/IF(LEFT($C$33)="m",12,1)</f>
        <v>0</v>
      </c>
      <c r="E392" s="20">
        <f>(E370*(E371)*$E$36/5+E376*(E377)*$E$37/5+E382*(E383)*$E$38/5)*($F$346)/IF(LEFT($C$33)="m",12,1)</f>
        <v>0</v>
      </c>
      <c r="F392" s="20">
        <f>(F370*(F371)*$E$36/5+F376*(F377)*$E$37/5+F382*(F383)*$E$38/5)*($F$346)/IF(LEFT($C$33)="m",12,1)</f>
        <v>0</v>
      </c>
    </row>
    <row r="393" spans="1:6" s="2" customFormat="1" ht="12">
      <c r="A393" s="39" t="s">
        <v>49</v>
      </c>
      <c r="B393" s="23">
        <f>SUM(B388:B392)</f>
        <v>0</v>
      </c>
      <c r="C393" s="23">
        <f>SUM(C388:C392)</f>
        <v>0</v>
      </c>
      <c r="D393" s="23">
        <f>SUM(D388:D392)</f>
        <v>0</v>
      </c>
      <c r="E393" s="23">
        <f>SUM(E388:E392)</f>
        <v>0</v>
      </c>
      <c r="F393" s="23">
        <f>SUM(F388:F392)</f>
        <v>0</v>
      </c>
    </row>
    <row r="394" spans="1:6" ht="12">
      <c r="A394" s="7" t="s">
        <v>10</v>
      </c>
      <c r="B394" s="20">
        <f>B388*B356+B390*B361+B391*B366+(B370*(B371)*B372*$F$36/5+B376*(B377)*B378*$F$37/5+B382*(B383)*B384*$F$38/5)*($F$346)/IF(LEFT($C$33)="m",12,1)</f>
        <v>0</v>
      </c>
      <c r="C394" s="20">
        <f>C388*C356+C390*C361+C391*C366+(C370*(C371)*C372*$F$36/5+C376*(C377)*C378*$F$37/5+C382*(C383)*C384*$F$38/5)*($F$346)/IF(LEFT($C$33)="m",12,1)</f>
        <v>0</v>
      </c>
      <c r="D394" s="20">
        <f>D388*D356+D390*D361+D391*D366+(D370*(D371)*D372*$F$36/5+D376*(D377)*D378*$F$37/5+D382*(D383)*D384*$F$38/5)*($F$346)/IF(LEFT($C$33)="m",12,1)</f>
        <v>0</v>
      </c>
      <c r="E394" s="20">
        <f>E388*E356+E390*E361+E391*E366+(E370*(E371)*E372*$F$36/5+E376*(E377)*E378*$F$37/5+E382*(E383)*E384*$F$38/5)*($F$346)/IF(LEFT($C$33)="m",12,1)</f>
        <v>0</v>
      </c>
      <c r="F394" s="20">
        <f>F388*F356+F390*F361+F391*F366+(F370*(F371)*F372*$F$36/5+F376*(F377)*F378*$F$37/5+F382*(F383)*F384*$F$38/5)*($F$346)/IF(LEFT($C$33)="m",12,1)</f>
        <v>0</v>
      </c>
    </row>
    <row r="395" spans="1:6" ht="12">
      <c r="A395" s="18" t="str">
        <f>CONCATENATE("spesa ",$B$41)</f>
        <v>spesa ente1</v>
      </c>
      <c r="B395" s="20">
        <f>B388*B357+B390*B362+B391*B367+(B370*(B371)*B373*$F$36/5+B376*(B377)*B379*$F$37/5+B382*(B383)*B385*$F$38/5)*($F$346)/IF(LEFT($C$33)="m",12,1)</f>
        <v>0</v>
      </c>
      <c r="C395" s="20">
        <f>C388*C357+C390*C362+C391*C367+(C370*(C371)*C373*$F$36/5+C376*(C377)*C379*$F$37/5+C382*(C383)*C385*$F$38/5)*($F$346)/IF(LEFT($C$33)="m",12,1)</f>
        <v>0</v>
      </c>
      <c r="D395" s="20">
        <f>D388*D357+D390*D362+D391*D367+(D370*(D371)*D373*$F$36/5+D376*(D377)*D379*$F$37/5+D382*(D383)*D385*$F$38/5)*($F$346)/IF(LEFT($C$33)="m",12,1)</f>
        <v>0</v>
      </c>
      <c r="E395" s="20">
        <f>E388*E357+E390*E362+E391*E367+(E370*(E371)*E373*$F$36/5+E376*(E377)*E379*$F$37/5+E382*(E383)*E385*$F$38/5)*($F$346)/IF(LEFT($C$33)="m",12,1)</f>
        <v>0</v>
      </c>
      <c r="F395" s="20">
        <f>F388*F357+F390*F362+F391*F367+(F370*(F371)*F373*$F$36/5+F376*(F377)*F379*$F$37/5+F382*(F383)*F385*$F$38/5)*($F$346)/IF(LEFT($C$33)="m",12,1)</f>
        <v>0</v>
      </c>
    </row>
    <row r="396" spans="1:6" ht="12">
      <c r="A396" s="18" t="str">
        <f>CONCATENATE("spesa ",$B$42)</f>
        <v>spesa ente2</v>
      </c>
      <c r="B396" s="20">
        <f>B388*B358+B390*B363+B391*B368+(B370*(B371)*B374*$F$36/5+B376*(B377)*B380*$F$37/5+B382*(B383)*B386*$F$38/5)*($F$346)/IF(LEFT($C$33)="m",12,1)</f>
        <v>0</v>
      </c>
      <c r="C396" s="20">
        <f>C388*C358+C390*C363+C391*C368+(C370*(C371)*C374*$F$36/5+C376*(C377)*C380*$F$37/5+C382*(C383)*C386*$F$38/5)*($F$346)/IF(LEFT($C$33)="m",12,1)</f>
        <v>0</v>
      </c>
      <c r="D396" s="20">
        <f>D388*D358+D390*D363+D391*D368+(D370*(D371)*D374*$F$36/5+D376*(D377)*D380*$F$37/5+D382*(D383)*D386*$F$38/5)*($F$346)/IF(LEFT($C$33)="m",12,1)</f>
        <v>0</v>
      </c>
      <c r="E396" s="20">
        <f>E388*E358+E390*E363+E391*E368+(E370*(E371)*E374*$F$36/5+E376*(E377)*E380*$F$37/5+E382*(E383)*E386*$F$38/5)*($F$346)/IF(LEFT($C$33)="m",12,1)</f>
        <v>0</v>
      </c>
      <c r="F396" s="20">
        <f>F388*F358+F390*F363+F391*F368+(F370*(F371)*F374*$F$36/5+F376*(F377)*F380*$F$37/5+F382*(F383)*F386*$F$38/5)*($F$346)/IF(LEFT($C$33)="m",12,1)</f>
        <v>0</v>
      </c>
    </row>
    <row r="397" spans="1:6" ht="12">
      <c r="A397" s="24"/>
      <c r="B397" s="25"/>
      <c r="C397" s="25"/>
      <c r="D397" s="25"/>
      <c r="E397" s="25"/>
      <c r="F397" s="26"/>
    </row>
    <row r="398" spans="1:6" ht="12">
      <c r="A398" s="11" t="s">
        <v>34</v>
      </c>
      <c r="B398" s="27">
        <f>B393-$F393</f>
        <v>0</v>
      </c>
      <c r="C398" s="27">
        <f>C393-$F393</f>
        <v>0</v>
      </c>
      <c r="D398" s="27">
        <f>D393-$F393</f>
        <v>0</v>
      </c>
      <c r="E398" s="27">
        <f>E393-$F393</f>
        <v>0</v>
      </c>
      <c r="F398" s="27">
        <f>F393-$F393</f>
        <v>0</v>
      </c>
    </row>
    <row r="399" spans="1:6" ht="12">
      <c r="A399" s="28"/>
      <c r="B399" s="25"/>
      <c r="C399" s="25"/>
      <c r="D399" s="25"/>
      <c r="E399" s="25"/>
      <c r="F399" s="25"/>
    </row>
    <row r="400" spans="1:6" s="37" customFormat="1" ht="12">
      <c r="A400" s="31"/>
      <c r="B400" s="36"/>
      <c r="C400" s="36"/>
      <c r="D400" s="36"/>
      <c r="E400" s="36"/>
      <c r="F400" s="36"/>
    </row>
    <row r="401" spans="1:6" ht="12">
      <c r="A401" s="38" t="s">
        <v>46</v>
      </c>
      <c r="B401" s="58"/>
      <c r="C401" s="68">
        <f>IF(OR(B401&lt;1,B401&gt;5),"",IF(B401=1,B349,IF(B401=2,C349,IF(B401=3,D349,IF(B401=4,E349,F349)))))</f>
      </c>
      <c r="D401" s="69"/>
      <c r="E401" s="69"/>
      <c r="F401" s="69"/>
    </row>
    <row r="402" spans="1:6" s="2" customFormat="1" ht="12">
      <c r="A402" s="35" t="s">
        <v>45</v>
      </c>
      <c r="B402" s="35" t="s">
        <v>36</v>
      </c>
      <c r="C402" s="35" t="s">
        <v>35</v>
      </c>
      <c r="D402" s="35" t="s">
        <v>15</v>
      </c>
      <c r="E402" s="35" t="str">
        <f>CONCATENATE("spesa ",$B$41)</f>
        <v>spesa ente1</v>
      </c>
      <c r="F402" s="29" t="str">
        <f>CONCATENATE("spesa ",$B$42)</f>
        <v>spesa ente2</v>
      </c>
    </row>
    <row r="403" spans="1:6" ht="12">
      <c r="A403" s="27">
        <f>IF(B401=1,B355,IF(B401=2,C355,IF(B401=3,D355,IF(B401=4,E355,F355))))</f>
        <v>0</v>
      </c>
      <c r="B403" s="27">
        <f>IF(B401=1,B398,IF(B401=2,C398,IF(B401=3,D398,IF(B401=4,E398,F398))))</f>
        <v>0</v>
      </c>
      <c r="C403" s="27">
        <f>IF(B401=1,B389,IF(B401=2,C389,IF(B401=3,D389,IF(B401=4,E389,F398))))</f>
        <v>0</v>
      </c>
      <c r="D403" s="27">
        <f>IF(B401=1,B394,IF(B401=2,C394,IF(B401=3,D394,IF(B401=4,E394,F394))))</f>
        <v>0</v>
      </c>
      <c r="E403" s="27">
        <f>IF(B401=1,B395,IF(B401=2,C395,IF(B401=3,D395,IF(B401=4,E395,F395))))</f>
        <v>0</v>
      </c>
      <c r="F403" s="27">
        <f>IF(B401=1,B396,IF(B401=2,C396,IF(B401=3,D396,IF(B401=4,E396,F396))))</f>
        <v>0</v>
      </c>
    </row>
    <row r="404" spans="1:6" ht="18.75">
      <c r="A404" s="71" t="s">
        <v>69</v>
      </c>
      <c r="B404" s="71"/>
      <c r="C404" s="71"/>
      <c r="D404" s="71"/>
      <c r="E404" s="71"/>
      <c r="F404" s="71"/>
    </row>
    <row r="406" spans="1:6" ht="12">
      <c r="A406" s="4" t="s">
        <v>11</v>
      </c>
      <c r="B406" s="72">
        <f>$B$3</f>
        <v>0</v>
      </c>
      <c r="C406" s="72"/>
      <c r="D406" s="72"/>
      <c r="E406" s="72"/>
      <c r="F406" s="72"/>
    </row>
    <row r="407" spans="1:6" ht="12">
      <c r="A407" s="4" t="s">
        <v>8</v>
      </c>
      <c r="B407" s="70"/>
      <c r="C407" s="70"/>
      <c r="D407" s="70"/>
      <c r="E407" s="70"/>
      <c r="F407" s="70"/>
    </row>
    <row r="408" spans="1:6" ht="12">
      <c r="A408" s="4"/>
      <c r="B408" s="10"/>
      <c r="C408" s="10"/>
      <c r="D408" s="10"/>
      <c r="E408" s="10"/>
      <c r="F408" s="38" t="str">
        <f>(IF(LEFT($C$33,1)="m","mesi effettivi","anni effettivi"))</f>
        <v>anni effettivi</v>
      </c>
    </row>
    <row r="409" spans="1:6" ht="12">
      <c r="A409" s="9" t="str">
        <f>IF(LEFT($C$33,1)="m","mese inizio","anno inizio")</f>
        <v>anno inizio</v>
      </c>
      <c r="B409" s="58"/>
      <c r="C409" s="5" t="s">
        <v>37</v>
      </c>
      <c r="D409" s="60"/>
      <c r="E409" s="9" t="str">
        <f>$C$33</f>
        <v>anni</v>
      </c>
      <c r="F409" s="38">
        <f>IF(AND(B409&gt;0,B409&lt;=$B$33),IF(D409&gt;$B$33-B409+1,$B$33-B409+1,D409),0)</f>
        <v>0</v>
      </c>
    </row>
    <row r="410" spans="1:6" ht="12">
      <c r="A410" s="4"/>
      <c r="B410" s="7"/>
      <c r="C410" s="5"/>
      <c r="D410" s="34"/>
      <c r="E410" s="5"/>
      <c r="F410" s="5"/>
    </row>
    <row r="411" spans="1:6" s="2" customFormat="1" ht="12">
      <c r="A411" s="11"/>
      <c r="B411" s="6" t="s">
        <v>24</v>
      </c>
      <c r="C411" s="6" t="s">
        <v>25</v>
      </c>
      <c r="D411" s="6" t="s">
        <v>26</v>
      </c>
      <c r="E411" s="6" t="s">
        <v>27</v>
      </c>
      <c r="F411" s="6" t="s">
        <v>29</v>
      </c>
    </row>
    <row r="412" spans="1:6" s="2" customFormat="1" ht="12">
      <c r="A412" s="11"/>
      <c r="B412" s="61"/>
      <c r="C412" s="61"/>
      <c r="D412" s="61"/>
      <c r="E412" s="61"/>
      <c r="F412" s="6" t="s">
        <v>9</v>
      </c>
    </row>
    <row r="413" spans="1:6" s="2" customFormat="1" ht="12">
      <c r="A413" s="31" t="s">
        <v>22</v>
      </c>
      <c r="B413" s="18"/>
      <c r="C413" s="32"/>
      <c r="D413" s="32"/>
      <c r="E413" s="32"/>
      <c r="F413" s="32"/>
    </row>
    <row r="414" spans="1:6" s="2" customFormat="1" ht="12">
      <c r="A414" s="18" t="str">
        <f>IF(LEFT($C$33,1)="m","Durata tecnica mesi","Durata tecnica anni")</f>
        <v>Durata tecnica anni</v>
      </c>
      <c r="B414" s="62"/>
      <c r="C414" s="62"/>
      <c r="D414" s="62"/>
      <c r="E414" s="62"/>
      <c r="F414" s="12"/>
    </row>
    <row r="415" spans="1:6" s="2" customFormat="1" ht="12">
      <c r="A415" s="18" t="s">
        <v>58</v>
      </c>
      <c r="B415" s="62"/>
      <c r="C415" s="62"/>
      <c r="D415" s="62"/>
      <c r="E415" s="62"/>
      <c r="F415" s="12"/>
    </row>
    <row r="416" spans="1:6" s="2" customFormat="1" ht="12">
      <c r="A416" s="18" t="s">
        <v>59</v>
      </c>
      <c r="B416" s="62"/>
      <c r="C416" s="62"/>
      <c r="D416" s="62"/>
      <c r="E416" s="62"/>
      <c r="F416" s="12"/>
    </row>
    <row r="417" spans="1:6" s="2" customFormat="1" ht="12">
      <c r="A417" s="33" t="s">
        <v>16</v>
      </c>
      <c r="B417" s="13"/>
      <c r="C417" s="13"/>
      <c r="D417" s="13"/>
      <c r="E417" s="13"/>
      <c r="F417" s="13"/>
    </row>
    <row r="418" spans="1:6" ht="12">
      <c r="A418" s="18" t="s">
        <v>28</v>
      </c>
      <c r="B418" s="63"/>
      <c r="C418" s="63"/>
      <c r="D418" s="63"/>
      <c r="E418" s="63"/>
      <c r="F418" s="14"/>
    </row>
    <row r="419" spans="1:6" ht="12">
      <c r="A419" s="18" t="s">
        <v>23</v>
      </c>
      <c r="B419" s="15">
        <f>1-B420-B421</f>
        <v>1</v>
      </c>
      <c r="C419" s="15">
        <f>1-C420-C421</f>
        <v>1</v>
      </c>
      <c r="D419" s="15">
        <f>1-D420-D421</f>
        <v>1</v>
      </c>
      <c r="E419" s="15">
        <f>1-E420-E421</f>
        <v>1</v>
      </c>
      <c r="F419" s="15"/>
    </row>
    <row r="420" spans="1:6" ht="12">
      <c r="A420" s="18" t="str">
        <f>CONCATENATE("% spesa ",$B$41)</f>
        <v>% spesa ente1</v>
      </c>
      <c r="B420" s="64"/>
      <c r="C420" s="64"/>
      <c r="D420" s="64"/>
      <c r="E420" s="64"/>
      <c r="F420" s="15"/>
    </row>
    <row r="421" spans="1:6" ht="12">
      <c r="A421" s="18" t="str">
        <f>CONCATENATE("% spesa ",$B$42)</f>
        <v>% spesa ente2</v>
      </c>
      <c r="B421" s="65"/>
      <c r="C421" s="65"/>
      <c r="D421" s="65"/>
      <c r="E421" s="65"/>
      <c r="F421" s="16"/>
    </row>
    <row r="422" spans="1:6" s="2" customFormat="1" ht="12">
      <c r="A422" s="33" t="s">
        <v>17</v>
      </c>
      <c r="B422" s="17"/>
      <c r="C422" s="17"/>
      <c r="D422" s="17"/>
      <c r="E422" s="17"/>
      <c r="F422" s="17"/>
    </row>
    <row r="423" spans="1:6" ht="12">
      <c r="A423" s="18" t="str">
        <f>IF(LEFT($C$33,1)="m","Costo mensile","Costo annuo")</f>
        <v>Costo annuo</v>
      </c>
      <c r="B423" s="63"/>
      <c r="C423" s="63"/>
      <c r="D423" s="63"/>
      <c r="E423" s="63"/>
      <c r="F423" s="14">
        <v>0</v>
      </c>
    </row>
    <row r="424" spans="1:6" ht="12">
      <c r="A424" s="18" t="s">
        <v>23</v>
      </c>
      <c r="B424" s="15">
        <f>1-B425-B426</f>
        <v>1</v>
      </c>
      <c r="C424" s="15">
        <f>1-C425-C426</f>
        <v>1</v>
      </c>
      <c r="D424" s="15">
        <f>1-D425-D426</f>
        <v>1</v>
      </c>
      <c r="E424" s="15">
        <f>1-E425-E426</f>
        <v>1</v>
      </c>
      <c r="F424" s="15"/>
    </row>
    <row r="425" spans="1:6" ht="12">
      <c r="A425" s="18" t="str">
        <f>CONCATENATE("% spesa ",$B$41)</f>
        <v>% spesa ente1</v>
      </c>
      <c r="B425" s="64">
        <v>0</v>
      </c>
      <c r="C425" s="64">
        <v>0</v>
      </c>
      <c r="D425" s="64">
        <v>0</v>
      </c>
      <c r="E425" s="64">
        <v>0</v>
      </c>
      <c r="F425" s="15">
        <v>0</v>
      </c>
    </row>
    <row r="426" spans="1:6" ht="12">
      <c r="A426" s="18" t="str">
        <f>CONCATENATE("% spesa ",$B$42)</f>
        <v>% spesa ente2</v>
      </c>
      <c r="B426" s="65"/>
      <c r="C426" s="65"/>
      <c r="D426" s="65"/>
      <c r="E426" s="65">
        <v>0</v>
      </c>
      <c r="F426" s="16"/>
    </row>
    <row r="427" spans="1:6" s="2" customFormat="1" ht="12">
      <c r="A427" s="33" t="s">
        <v>18</v>
      </c>
      <c r="B427" s="17"/>
      <c r="C427" s="17"/>
      <c r="D427" s="17"/>
      <c r="E427" s="17"/>
      <c r="F427" s="17"/>
    </row>
    <row r="428" spans="1:6" ht="12">
      <c r="A428" s="18" t="str">
        <f>IF(LEFT($C$33,1)="m","Costo mensile","Costo annuo")</f>
        <v>Costo annuo</v>
      </c>
      <c r="B428" s="63">
        <v>0</v>
      </c>
      <c r="C428" s="63">
        <v>0</v>
      </c>
      <c r="D428" s="63">
        <v>0</v>
      </c>
      <c r="E428" s="63"/>
      <c r="F428" s="14">
        <v>0</v>
      </c>
    </row>
    <row r="429" spans="1:6" ht="12">
      <c r="A429" s="18" t="s">
        <v>23</v>
      </c>
      <c r="B429" s="15">
        <f>1-B430-B431</f>
        <v>1</v>
      </c>
      <c r="C429" s="15">
        <f>1-C430-C431</f>
        <v>1</v>
      </c>
      <c r="D429" s="15">
        <f>1-D430-D431</f>
        <v>1</v>
      </c>
      <c r="E429" s="15">
        <f>1-E430-E431</f>
        <v>1</v>
      </c>
      <c r="F429" s="15"/>
    </row>
    <row r="430" spans="1:6" ht="12">
      <c r="A430" s="18" t="str">
        <f>CONCATENATE("% spesa ",$B$41)</f>
        <v>% spesa ente1</v>
      </c>
      <c r="B430" s="64">
        <v>0</v>
      </c>
      <c r="C430" s="64">
        <v>0</v>
      </c>
      <c r="D430" s="64">
        <v>0</v>
      </c>
      <c r="E430" s="64">
        <v>0</v>
      </c>
      <c r="F430" s="15">
        <v>0</v>
      </c>
    </row>
    <row r="431" spans="1:6" ht="12">
      <c r="A431" s="18" t="str">
        <f>CONCATENATE("% spesa ",$B$42)</f>
        <v>% spesa ente2</v>
      </c>
      <c r="B431" s="65"/>
      <c r="C431" s="65"/>
      <c r="D431" s="65"/>
      <c r="E431" s="65"/>
      <c r="F431" s="16"/>
    </row>
    <row r="432" spans="1:6" s="2" customFormat="1" ht="12">
      <c r="A432" s="33" t="s">
        <v>19</v>
      </c>
      <c r="B432" s="18"/>
      <c r="C432" s="18"/>
      <c r="D432" s="18"/>
      <c r="E432" s="18"/>
      <c r="F432" s="18"/>
    </row>
    <row r="433" spans="1:6" ht="12">
      <c r="A433" s="18" t="s">
        <v>0</v>
      </c>
      <c r="B433" s="62"/>
      <c r="C433" s="62"/>
      <c r="D433" s="62"/>
      <c r="E433" s="62"/>
      <c r="F433" s="62"/>
    </row>
    <row r="434" spans="1:6" ht="12">
      <c r="A434" s="18" t="s">
        <v>64</v>
      </c>
      <c r="B434" s="62"/>
      <c r="C434" s="62"/>
      <c r="D434" s="62"/>
      <c r="E434" s="62"/>
      <c r="F434" s="62"/>
    </row>
    <row r="435" spans="1:6" s="2" customFormat="1" ht="12">
      <c r="A435" s="18" t="s">
        <v>23</v>
      </c>
      <c r="B435" s="15">
        <f>1-B436-B437</f>
        <v>1</v>
      </c>
      <c r="C435" s="15">
        <f>1-C436-C437</f>
        <v>1</v>
      </c>
      <c r="D435" s="15">
        <f>1-D436-D437</f>
        <v>1</v>
      </c>
      <c r="E435" s="15">
        <f>1-E436-E437</f>
        <v>1</v>
      </c>
      <c r="F435" s="15">
        <f>1-F436-F437</f>
        <v>1</v>
      </c>
    </row>
    <row r="436" spans="1:6" ht="12">
      <c r="A436" s="18" t="str">
        <f>CONCATENATE("% spesa ",$B$41)</f>
        <v>% spesa ente1</v>
      </c>
      <c r="B436" s="64">
        <v>0</v>
      </c>
      <c r="C436" s="64">
        <v>0</v>
      </c>
      <c r="D436" s="64">
        <v>0</v>
      </c>
      <c r="E436" s="64">
        <v>0</v>
      </c>
      <c r="F436" s="64">
        <v>0</v>
      </c>
    </row>
    <row r="437" spans="1:6" ht="12">
      <c r="A437" s="18" t="str">
        <f>CONCATENATE("% spesa ",$B$42)</f>
        <v>% spesa ente2</v>
      </c>
      <c r="B437" s="65"/>
      <c r="C437" s="65"/>
      <c r="D437" s="65"/>
      <c r="E437" s="65"/>
      <c r="F437" s="65"/>
    </row>
    <row r="438" spans="1:6" ht="12">
      <c r="A438" s="33" t="s">
        <v>20</v>
      </c>
      <c r="B438" s="18"/>
      <c r="C438" s="18"/>
      <c r="D438" s="18"/>
      <c r="E438" s="18"/>
      <c r="F438" s="18"/>
    </row>
    <row r="439" spans="1:6" ht="12">
      <c r="A439" s="18" t="s">
        <v>0</v>
      </c>
      <c r="B439" s="62"/>
      <c r="C439" s="62"/>
      <c r="D439" s="62"/>
      <c r="E439" s="62"/>
      <c r="F439" s="62"/>
    </row>
    <row r="440" spans="1:6" ht="12">
      <c r="A440" s="18" t="s">
        <v>64</v>
      </c>
      <c r="B440" s="62"/>
      <c r="C440" s="62"/>
      <c r="D440" s="62"/>
      <c r="E440" s="62"/>
      <c r="F440" s="62"/>
    </row>
    <row r="441" spans="1:6" ht="12">
      <c r="A441" s="18" t="s">
        <v>23</v>
      </c>
      <c r="B441" s="15">
        <f>1-B442-B443</f>
        <v>1</v>
      </c>
      <c r="C441" s="15">
        <f>1-C442-C443</f>
        <v>1</v>
      </c>
      <c r="D441" s="15">
        <f>1-D442-D443</f>
        <v>1</v>
      </c>
      <c r="E441" s="15">
        <f>1-E442-E443</f>
        <v>1</v>
      </c>
      <c r="F441" s="15">
        <f>1-F442-F443</f>
        <v>1</v>
      </c>
    </row>
    <row r="442" spans="1:6" s="8" customFormat="1" ht="12">
      <c r="A442" s="18" t="str">
        <f>CONCATENATE("% spesa ",$B$41)</f>
        <v>% spesa ente1</v>
      </c>
      <c r="B442" s="64">
        <v>0</v>
      </c>
      <c r="C442" s="64">
        <v>0</v>
      </c>
      <c r="D442" s="64"/>
      <c r="E442" s="64"/>
      <c r="F442" s="64"/>
    </row>
    <row r="443" spans="1:6" s="8" customFormat="1" ht="12">
      <c r="A443" s="18" t="str">
        <f>CONCATENATE("% spesa ",$B$42)</f>
        <v>% spesa ente2</v>
      </c>
      <c r="B443" s="65"/>
      <c r="C443" s="65"/>
      <c r="D443" s="65"/>
      <c r="E443" s="65"/>
      <c r="F443" s="65"/>
    </row>
    <row r="444" spans="1:6" s="2" customFormat="1" ht="12">
      <c r="A444" s="33" t="s">
        <v>21</v>
      </c>
      <c r="B444" s="18"/>
      <c r="C444" s="18"/>
      <c r="D444" s="18"/>
      <c r="E444" s="18"/>
      <c r="F444" s="18"/>
    </row>
    <row r="445" spans="1:6" ht="12">
      <c r="A445" s="18" t="s">
        <v>0</v>
      </c>
      <c r="B445" s="62">
        <v>0</v>
      </c>
      <c r="C445" s="62">
        <v>0</v>
      </c>
      <c r="D445" s="62">
        <v>0</v>
      </c>
      <c r="E445" s="62">
        <v>0</v>
      </c>
      <c r="F445" s="62">
        <v>0</v>
      </c>
    </row>
    <row r="446" spans="1:6" ht="12">
      <c r="A446" s="18" t="s">
        <v>64</v>
      </c>
      <c r="B446" s="62">
        <v>0</v>
      </c>
      <c r="C446" s="62">
        <v>0</v>
      </c>
      <c r="D446" s="62">
        <v>0</v>
      </c>
      <c r="E446" s="62">
        <v>0</v>
      </c>
      <c r="F446" s="62">
        <v>0</v>
      </c>
    </row>
    <row r="447" spans="1:6" ht="12">
      <c r="A447" s="18" t="s">
        <v>23</v>
      </c>
      <c r="B447" s="15">
        <f>1-B448-B449</f>
        <v>1</v>
      </c>
      <c r="C447" s="15">
        <f>1-C448-C449</f>
        <v>1</v>
      </c>
      <c r="D447" s="15">
        <f>1-D448-D449</f>
        <v>1</v>
      </c>
      <c r="E447" s="15">
        <f>1-E448-E449</f>
        <v>1</v>
      </c>
      <c r="F447" s="15">
        <f>1-F448-F449</f>
        <v>1</v>
      </c>
    </row>
    <row r="448" spans="1:6" ht="12">
      <c r="A448" s="18" t="str">
        <f>CONCATENATE("% spesa ",$B$41)</f>
        <v>% spesa ente1</v>
      </c>
      <c r="B448" s="64">
        <v>0</v>
      </c>
      <c r="C448" s="64">
        <v>0</v>
      </c>
      <c r="D448" s="64">
        <v>0</v>
      </c>
      <c r="E448" s="64">
        <v>0</v>
      </c>
      <c r="F448" s="64">
        <v>0</v>
      </c>
    </row>
    <row r="449" spans="1:6" ht="12">
      <c r="A449" s="18" t="str">
        <f>CONCATENATE("% spesa ",$B$42)</f>
        <v>% spesa ente2</v>
      </c>
      <c r="B449" s="65"/>
      <c r="C449" s="65"/>
      <c r="D449" s="65"/>
      <c r="E449" s="65"/>
      <c r="F449" s="65"/>
    </row>
    <row r="450" spans="1:6" ht="12">
      <c r="A450" s="7"/>
      <c r="B450" s="19"/>
      <c r="C450" s="19"/>
      <c r="D450" s="19"/>
      <c r="E450" s="19"/>
      <c r="F450" s="19"/>
    </row>
    <row r="451" spans="1:6" ht="12">
      <c r="A451" s="7" t="s">
        <v>30</v>
      </c>
      <c r="B451" s="20">
        <f>IF(B414=0,0,B418*(INT($F$409/B414)+IF($F$409/B414=INT($F$409/B414),0,1)))</f>
        <v>0</v>
      </c>
      <c r="C451" s="20">
        <f>IF(C414=0,0,C418*(INT($F$409/C414)+IF($F$409/C414=INT($F$409/C414),0,1)))</f>
        <v>0</v>
      </c>
      <c r="D451" s="20">
        <f>IF(D414=0,0,D418*(INT($F$409/D414)+IF($F$409/D414=INT($F$409/D414),0,1)))</f>
        <v>0</v>
      </c>
      <c r="E451" s="20">
        <f>IF(E414=0,0,E418*(INT($F$409/E414)+IF($F$409/E414=INT($F$409/E414),0,1)))</f>
        <v>0</v>
      </c>
      <c r="F451" s="20">
        <f>IF(F414=0,0,F418*(INT($F$409/F414)+IF($F$409/F414=INT($F$409/F414),0,1)))</f>
        <v>0</v>
      </c>
    </row>
    <row r="452" spans="1:6" ht="12">
      <c r="A452" s="21" t="s">
        <v>48</v>
      </c>
      <c r="B452" s="20">
        <f>-IF(OR(B414=0,B415+B416=0),0,B451-(B418/B414)*$F$409)</f>
        <v>0</v>
      </c>
      <c r="C452" s="20">
        <f>-IF(OR(C414=0,C415+C416=0),0,C451-(C418/C414)*$F$409)</f>
        <v>0</v>
      </c>
      <c r="D452" s="20">
        <f>-IF(OR(D414=0,D415+D416=0),0,D451-(D418/D414)*$F$409)</f>
        <v>0</v>
      </c>
      <c r="E452" s="20">
        <f>-IF(OR(E414=0,E415+E416=0),0,E451-(E418/E414)*$F$409)</f>
        <v>0</v>
      </c>
      <c r="F452" s="20">
        <f>-IF(OR(F414=0,F415+F416=0),0,F451-(F418/F414)*$F$409)</f>
        <v>0</v>
      </c>
    </row>
    <row r="453" spans="1:6" ht="12">
      <c r="A453" s="21" t="s">
        <v>31</v>
      </c>
      <c r="B453" s="20">
        <f>B423*$F$409</f>
        <v>0</v>
      </c>
      <c r="C453" s="20">
        <f>C423*$F$409</f>
        <v>0</v>
      </c>
      <c r="D453" s="20">
        <f>D423*$F$409</f>
        <v>0</v>
      </c>
      <c r="E453" s="20">
        <f>E423*$F$409</f>
        <v>0</v>
      </c>
      <c r="F453" s="20">
        <f>F423*$F$409</f>
        <v>0</v>
      </c>
    </row>
    <row r="454" spans="1:6" ht="12">
      <c r="A454" s="22" t="s">
        <v>32</v>
      </c>
      <c r="B454" s="20">
        <f>B428*$F$409</f>
        <v>0</v>
      </c>
      <c r="C454" s="20">
        <f>C428*$F$409</f>
        <v>0</v>
      </c>
      <c r="D454" s="20">
        <f>D428*$F$409</f>
        <v>0</v>
      </c>
      <c r="E454" s="20">
        <f>E428*$F$409</f>
        <v>0</v>
      </c>
      <c r="F454" s="20">
        <f>F428*$F$409</f>
        <v>0</v>
      </c>
    </row>
    <row r="455" spans="1:6" ht="12">
      <c r="A455" s="22" t="s">
        <v>33</v>
      </c>
      <c r="B455" s="20">
        <f>(B433*(B434)*$E$36/5+B439*(B440)*$E$37/5+B445*(B446)*$E$38/5)*($F$409)/IF(LEFT($C$33)="m",12,1)</f>
        <v>0</v>
      </c>
      <c r="C455" s="20">
        <f>(C433*(C434)*$E$36/5+C439*(C440)*$E$37/5+C445*(C446)*$E$38/5)*($F$409)/IF(LEFT($C$33)="m",12,1)</f>
        <v>0</v>
      </c>
      <c r="D455" s="20">
        <f>(D433*(D434)*$E$36/5+D439*(D440)*$E$37/5+D445*(D446)*$E$38/5)*($F$409)/IF(LEFT($C$33)="m",12,1)</f>
        <v>0</v>
      </c>
      <c r="E455" s="20">
        <f>(E433*(E434)*$E$36/5+E439*(E440)*$E$37/5+E445*(E446)*$E$38/5)*($F$409)/IF(LEFT($C$33)="m",12,1)</f>
        <v>0</v>
      </c>
      <c r="F455" s="20">
        <f>(F433*(F434)*$E$36/5+F439*(F440)*$E$37/5+F445*(F446)*$E$38/5)*($F$409)/IF(LEFT($C$33)="m",12,1)</f>
        <v>0</v>
      </c>
    </row>
    <row r="456" spans="1:6" s="2" customFormat="1" ht="12">
      <c r="A456" s="39" t="s">
        <v>49</v>
      </c>
      <c r="B456" s="23">
        <f>SUM(B451:B455)</f>
        <v>0</v>
      </c>
      <c r="C456" s="23">
        <f>SUM(C451:C455)</f>
        <v>0</v>
      </c>
      <c r="D456" s="23">
        <f>SUM(D451:D455)</f>
        <v>0</v>
      </c>
      <c r="E456" s="23">
        <f>SUM(E451:E455)</f>
        <v>0</v>
      </c>
      <c r="F456" s="23">
        <f>SUM(F451:F455)</f>
        <v>0</v>
      </c>
    </row>
    <row r="457" spans="1:6" ht="12">
      <c r="A457" s="7" t="s">
        <v>10</v>
      </c>
      <c r="B457" s="20">
        <f>B451*B419+B453*B424+B454*B429+(B433*(B434)*B435*$F$36/5+B439*(B440)*B441*$F$37/5+B445*(B446)*B447*$F$38/5)*($F$409)/IF(LEFT($C$33)="m",12,1)</f>
        <v>0</v>
      </c>
      <c r="C457" s="20">
        <f>C451*C419+C453*C424+C454*C429+(C433*(C434)*C435*$F$36/5+C439*(C440)*C441*$F$37/5+C445*(C446)*C447*$F$38/5)*($F$409)/IF(LEFT($C$33)="m",12,1)</f>
        <v>0</v>
      </c>
      <c r="D457" s="20">
        <f>D451*D419+D453*D424+D454*D429+(D433*(D434)*D435*$F$36/5+D439*(D440)*D441*$F$37/5+D445*(D446)*D447*$F$38/5)*($F$409)/IF(LEFT($C$33)="m",12,1)</f>
        <v>0</v>
      </c>
      <c r="E457" s="20">
        <f>E451*E419+E453*E424+E454*E429+(E433*(E434)*E435*$F$36/5+E439*(E440)*E441*$F$37/5+E445*(E446)*E447*$F$38/5)*($F$409)/IF(LEFT($C$33)="m",12,1)</f>
        <v>0</v>
      </c>
      <c r="F457" s="20">
        <f>F451*F419+F453*F424+F454*F429+(F433*(F434)*F435*$F$36/5+F439*(F440)*F441*$F$37/5+F445*(F446)*F447*$F$38/5)*($F$409)/IF(LEFT($C$33)="m",12,1)</f>
        <v>0</v>
      </c>
    </row>
    <row r="458" spans="1:6" ht="12">
      <c r="A458" s="18" t="str">
        <f>CONCATENATE("spesa ",$B$41)</f>
        <v>spesa ente1</v>
      </c>
      <c r="B458" s="20">
        <f>B451*B420+B453*B425+B454*B430+(B433*(B434)*B436*$F$36/5+B439*(B440)*B442*$F$37/5+B445*(B446)*B448*$F$38/5)*($F$409)/IF(LEFT($C$33)="m",12,1)</f>
        <v>0</v>
      </c>
      <c r="C458" s="20">
        <f>C451*C420+C453*C425+C454*C430+(C433*(C434)*C436*$F$36/5+C439*(C440)*C442*$F$37/5+C445*(C446)*C448*$F$38/5)*($F$409)/IF(LEFT($C$33)="m",12,1)</f>
        <v>0</v>
      </c>
      <c r="D458" s="20">
        <f>D451*D420+D453*D425+D454*D430+(D433*(D434)*D436*$F$36/5+D439*(D440)*D442*$F$37/5+D445*(D446)*D448*$F$38/5)*($F$409)/IF(LEFT($C$33)="m",12,1)</f>
        <v>0</v>
      </c>
      <c r="E458" s="20">
        <f>E451*E420+E453*E425+E454*E430+(E433*(E434)*E436*$F$36/5+E439*(E440)*E442*$F$37/5+E445*(E446)*E448*$F$38/5)*($F$409)/IF(LEFT($C$33)="m",12,1)</f>
        <v>0</v>
      </c>
      <c r="F458" s="20">
        <f>F451*F420+F453*F425+F454*F430+(F433*(F434)*F436*$F$36/5+F439*(F440)*F442*$F$37/5+F445*(F446)*F448*$F$38/5)*($F$409)/IF(LEFT($C$33)="m",12,1)</f>
        <v>0</v>
      </c>
    </row>
    <row r="459" spans="1:6" ht="12">
      <c r="A459" s="18" t="str">
        <f>CONCATENATE("spesa ",$B$42)</f>
        <v>spesa ente2</v>
      </c>
      <c r="B459" s="20">
        <f>B451*B421+B453*B426+B454*B431+(B433*(B434)*B437*$F$36/5+B439*(B440)*B443*$F$37/5+B445*(B446)*B449*$F$38/5)*($F$409)/IF(LEFT($C$33)="m",12,1)</f>
        <v>0</v>
      </c>
      <c r="C459" s="20">
        <f>C451*C421+C453*C426+C454*C431+(C433*(C434)*C437*$F$36/5+C439*(C440)*C443*$F$37/5+C445*(C446)*C449*$F$38/5)*($F$409)/IF(LEFT($C$33)="m",12,1)</f>
        <v>0</v>
      </c>
      <c r="D459" s="20">
        <f>D451*D421+D453*D426+D454*D431+(D433*(D434)*D437*$F$36/5+D439*(D440)*D443*$F$37/5+D445*(D446)*D449*$F$38/5)*($F$409)/IF(LEFT($C$33)="m",12,1)</f>
        <v>0</v>
      </c>
      <c r="E459" s="20">
        <f>E451*E421+E453*E426+E454*E431+(E433*(E434)*E437*$F$36/5+E439*(E440)*E443*$F$37/5+E445*(E446)*E449*$F$38/5)*($F$409)/IF(LEFT($C$33)="m",12,1)</f>
        <v>0</v>
      </c>
      <c r="F459" s="20">
        <f>F451*F421+F453*F426+F454*F431+(F433*(F434)*F437*$F$36/5+F439*(F440)*F443*$F$37/5+F445*(F446)*F449*$F$38/5)*($F$409)/IF(LEFT($C$33)="m",12,1)</f>
        <v>0</v>
      </c>
    </row>
    <row r="460" spans="1:6" ht="12">
      <c r="A460" s="24"/>
      <c r="B460" s="25"/>
      <c r="C460" s="25"/>
      <c r="D460" s="25"/>
      <c r="E460" s="25"/>
      <c r="F460" s="26"/>
    </row>
    <row r="461" spans="1:6" ht="12">
      <c r="A461" s="11" t="s">
        <v>34</v>
      </c>
      <c r="B461" s="27">
        <f>B456-$F456</f>
        <v>0</v>
      </c>
      <c r="C461" s="27">
        <f>C456-$F456</f>
        <v>0</v>
      </c>
      <c r="D461" s="27">
        <f>D456-$F456</f>
        <v>0</v>
      </c>
      <c r="E461" s="27">
        <f>E456-$F456</f>
        <v>0</v>
      </c>
      <c r="F461" s="27">
        <f>F456-$F456</f>
        <v>0</v>
      </c>
    </row>
    <row r="462" spans="1:6" ht="12">
      <c r="A462" s="28"/>
      <c r="B462" s="25"/>
      <c r="C462" s="25"/>
      <c r="D462" s="25"/>
      <c r="E462" s="25"/>
      <c r="F462" s="25"/>
    </row>
    <row r="463" spans="1:6" s="37" customFormat="1" ht="12">
      <c r="A463" s="31"/>
      <c r="B463" s="36"/>
      <c r="C463" s="36"/>
      <c r="D463" s="36"/>
      <c r="E463" s="36"/>
      <c r="F463" s="36"/>
    </row>
    <row r="464" spans="1:6" ht="12">
      <c r="A464" s="38" t="s">
        <v>46</v>
      </c>
      <c r="B464" s="58"/>
      <c r="C464" s="68">
        <f>IF(OR(B464&lt;1,B464&gt;5),"",IF(B464=1,B412,IF(B464=2,C412,IF(B464=3,D412,IF(B464=4,E412,F412)))))</f>
      </c>
      <c r="D464" s="69"/>
      <c r="E464" s="69"/>
      <c r="F464" s="69"/>
    </row>
    <row r="465" spans="1:6" s="2" customFormat="1" ht="12">
      <c r="A465" s="35" t="s">
        <v>45</v>
      </c>
      <c r="B465" s="35" t="s">
        <v>36</v>
      </c>
      <c r="C465" s="35" t="s">
        <v>35</v>
      </c>
      <c r="D465" s="35" t="s">
        <v>15</v>
      </c>
      <c r="E465" s="35" t="str">
        <f>CONCATENATE("spesa ",$B$41)</f>
        <v>spesa ente1</v>
      </c>
      <c r="F465" s="29" t="str">
        <f>CONCATENATE("spesa ",$B$42)</f>
        <v>spesa ente2</v>
      </c>
    </row>
    <row r="466" spans="1:6" ht="12">
      <c r="A466" s="27">
        <f>IF(B464=1,B418,IF(B464=2,C418,IF(B464=3,D418,IF(B464=4,E418,F418))))</f>
        <v>0</v>
      </c>
      <c r="B466" s="27">
        <f>IF(B464=1,B461,IF(B464=2,C461,IF(B464=3,D461,IF(B464=4,E461,F461))))</f>
        <v>0</v>
      </c>
      <c r="C466" s="27">
        <f>IF(B464=1,B452,IF(B464=2,C452,IF(B464=3,D452,IF(B464=4,E452,F461))))</f>
        <v>0</v>
      </c>
      <c r="D466" s="27">
        <f>IF(B464=1,B457,IF(B464=2,C457,IF(B464=3,D457,IF(B464=4,E457,F457))))</f>
        <v>0</v>
      </c>
      <c r="E466" s="27">
        <f>IF(B464=1,B458,IF(B464=2,C458,IF(B464=3,D458,IF(B464=4,E458,F458))))</f>
        <v>0</v>
      </c>
      <c r="F466" s="27">
        <f>IF(B464=1,B459,IF(B464=2,C459,IF(B464=3,D459,IF(B464=4,E459,F459))))</f>
        <v>0</v>
      </c>
    </row>
    <row r="467" spans="1:6" ht="18.75">
      <c r="A467" s="71" t="s">
        <v>70</v>
      </c>
      <c r="B467" s="71"/>
      <c r="C467" s="71"/>
      <c r="D467" s="71"/>
      <c r="E467" s="71"/>
      <c r="F467" s="71"/>
    </row>
    <row r="469" spans="1:6" ht="12">
      <c r="A469" s="4" t="s">
        <v>11</v>
      </c>
      <c r="B469" s="72">
        <f>$B$3</f>
        <v>0</v>
      </c>
      <c r="C469" s="72"/>
      <c r="D469" s="72"/>
      <c r="E469" s="72"/>
      <c r="F469" s="72"/>
    </row>
    <row r="470" spans="1:6" ht="12">
      <c r="A470" s="4" t="s">
        <v>8</v>
      </c>
      <c r="B470" s="70"/>
      <c r="C470" s="70"/>
      <c r="D470" s="70"/>
      <c r="E470" s="70"/>
      <c r="F470" s="70"/>
    </row>
    <row r="471" spans="1:6" ht="12">
      <c r="A471" s="4"/>
      <c r="B471" s="10"/>
      <c r="C471" s="10"/>
      <c r="D471" s="10"/>
      <c r="E471" s="10"/>
      <c r="F471" s="38" t="str">
        <f>(IF(LEFT($C$33,1)="m","mesi effettivi","anni effettivi"))</f>
        <v>anni effettivi</v>
      </c>
    </row>
    <row r="472" spans="1:6" ht="12">
      <c r="A472" s="9" t="str">
        <f>IF(LEFT($C$33,1)="m","mese inizio","anno inizio")</f>
        <v>anno inizio</v>
      </c>
      <c r="B472" s="58"/>
      <c r="C472" s="5" t="s">
        <v>37</v>
      </c>
      <c r="D472" s="60"/>
      <c r="E472" s="9" t="str">
        <f>$C$33</f>
        <v>anni</v>
      </c>
      <c r="F472" s="38">
        <f>IF(AND(B472&gt;0,B472&lt;=$B$33),IF(D472&gt;$B$33-B472+1,$B$33-B472+1,D472),0)</f>
        <v>0</v>
      </c>
    </row>
    <row r="473" spans="1:6" ht="12">
      <c r="A473" s="4"/>
      <c r="B473" s="7"/>
      <c r="C473" s="5"/>
      <c r="D473" s="34"/>
      <c r="E473" s="5"/>
      <c r="F473" s="5"/>
    </row>
    <row r="474" spans="1:6" s="2" customFormat="1" ht="12">
      <c r="A474" s="11"/>
      <c r="B474" s="6" t="s">
        <v>24</v>
      </c>
      <c r="C474" s="6" t="s">
        <v>25</v>
      </c>
      <c r="D474" s="6" t="s">
        <v>26</v>
      </c>
      <c r="E474" s="6" t="s">
        <v>27</v>
      </c>
      <c r="F474" s="6" t="s">
        <v>29</v>
      </c>
    </row>
    <row r="475" spans="1:6" s="2" customFormat="1" ht="12">
      <c r="A475" s="11"/>
      <c r="B475" s="61"/>
      <c r="C475" s="61"/>
      <c r="D475" s="61"/>
      <c r="E475" s="61"/>
      <c r="F475" s="6" t="s">
        <v>9</v>
      </c>
    </row>
    <row r="476" spans="1:6" s="2" customFormat="1" ht="12">
      <c r="A476" s="31" t="s">
        <v>22</v>
      </c>
      <c r="B476" s="18"/>
      <c r="C476" s="32"/>
      <c r="D476" s="32"/>
      <c r="E476" s="32"/>
      <c r="F476" s="32"/>
    </row>
    <row r="477" spans="1:6" s="2" customFormat="1" ht="12">
      <c r="A477" s="18" t="str">
        <f>IF(LEFT($C$33,1)="m","Durata tecnica mesi","Durata tecnica anni")</f>
        <v>Durata tecnica anni</v>
      </c>
      <c r="B477" s="62"/>
      <c r="C477" s="62"/>
      <c r="D477" s="62"/>
      <c r="E477" s="62"/>
      <c r="F477" s="12"/>
    </row>
    <row r="478" spans="1:6" s="2" customFormat="1" ht="12">
      <c r="A478" s="18" t="s">
        <v>58</v>
      </c>
      <c r="B478" s="62"/>
      <c r="C478" s="62"/>
      <c r="D478" s="62"/>
      <c r="E478" s="62"/>
      <c r="F478" s="12"/>
    </row>
    <row r="479" spans="1:6" s="2" customFormat="1" ht="12">
      <c r="A479" s="18" t="s">
        <v>59</v>
      </c>
      <c r="B479" s="62"/>
      <c r="C479" s="62"/>
      <c r="D479" s="62"/>
      <c r="E479" s="62"/>
      <c r="F479" s="12"/>
    </row>
    <row r="480" spans="1:6" s="2" customFormat="1" ht="12">
      <c r="A480" s="33" t="s">
        <v>16</v>
      </c>
      <c r="B480" s="13"/>
      <c r="C480" s="13"/>
      <c r="D480" s="13"/>
      <c r="E480" s="13"/>
      <c r="F480" s="13"/>
    </row>
    <row r="481" spans="1:6" ht="12">
      <c r="A481" s="18" t="s">
        <v>28</v>
      </c>
      <c r="B481" s="63"/>
      <c r="C481" s="63"/>
      <c r="D481" s="63"/>
      <c r="E481" s="63"/>
      <c r="F481" s="14"/>
    </row>
    <row r="482" spans="1:6" ht="12">
      <c r="A482" s="18" t="s">
        <v>23</v>
      </c>
      <c r="B482" s="15">
        <f>1-B483-B484</f>
        <v>1</v>
      </c>
      <c r="C482" s="15">
        <f>1-C483-C484</f>
        <v>1</v>
      </c>
      <c r="D482" s="15">
        <f>1-D483-D484</f>
        <v>1</v>
      </c>
      <c r="E482" s="15">
        <f>1-E483-E484</f>
        <v>1</v>
      </c>
      <c r="F482" s="15"/>
    </row>
    <row r="483" spans="1:6" ht="12">
      <c r="A483" s="18" t="str">
        <f>CONCATENATE("% spesa ",$B$41)</f>
        <v>% spesa ente1</v>
      </c>
      <c r="B483" s="64"/>
      <c r="C483" s="64"/>
      <c r="D483" s="64"/>
      <c r="E483" s="64"/>
      <c r="F483" s="15"/>
    </row>
    <row r="484" spans="1:6" ht="12">
      <c r="A484" s="18" t="str">
        <f>CONCATENATE("% spesa ",$B$42)</f>
        <v>% spesa ente2</v>
      </c>
      <c r="B484" s="65"/>
      <c r="C484" s="65"/>
      <c r="D484" s="65"/>
      <c r="E484" s="65"/>
      <c r="F484" s="16"/>
    </row>
    <row r="485" spans="1:6" s="2" customFormat="1" ht="12">
      <c r="A485" s="33" t="s">
        <v>17</v>
      </c>
      <c r="B485" s="17"/>
      <c r="C485" s="17"/>
      <c r="D485" s="17"/>
      <c r="E485" s="17"/>
      <c r="F485" s="17"/>
    </row>
    <row r="486" spans="1:6" ht="12">
      <c r="A486" s="18" t="str">
        <f>IF(LEFT($C$33,1)="m","Costo mensile","Costo annuo")</f>
        <v>Costo annuo</v>
      </c>
      <c r="B486" s="63"/>
      <c r="C486" s="63"/>
      <c r="D486" s="63"/>
      <c r="E486" s="63"/>
      <c r="F486" s="14">
        <v>0</v>
      </c>
    </row>
    <row r="487" spans="1:6" ht="12">
      <c r="A487" s="18" t="s">
        <v>23</v>
      </c>
      <c r="B487" s="15">
        <f>1-B488-B489</f>
        <v>1</v>
      </c>
      <c r="C487" s="15">
        <f>1-C488-C489</f>
        <v>1</v>
      </c>
      <c r="D487" s="15">
        <f>1-D488-D489</f>
        <v>1</v>
      </c>
      <c r="E487" s="15">
        <f>1-E488-E489</f>
        <v>1</v>
      </c>
      <c r="F487" s="15"/>
    </row>
    <row r="488" spans="1:6" ht="12">
      <c r="A488" s="18" t="str">
        <f>CONCATENATE("% spesa ",$B$41)</f>
        <v>% spesa ente1</v>
      </c>
      <c r="B488" s="64">
        <v>0</v>
      </c>
      <c r="C488" s="64">
        <v>0</v>
      </c>
      <c r="D488" s="64">
        <v>0</v>
      </c>
      <c r="E488" s="64">
        <v>0</v>
      </c>
      <c r="F488" s="15">
        <v>0</v>
      </c>
    </row>
    <row r="489" spans="1:6" ht="12">
      <c r="A489" s="18" t="str">
        <f>CONCATENATE("% spesa ",$B$42)</f>
        <v>% spesa ente2</v>
      </c>
      <c r="B489" s="65"/>
      <c r="C489" s="65"/>
      <c r="D489" s="65"/>
      <c r="E489" s="65">
        <v>0</v>
      </c>
      <c r="F489" s="16"/>
    </row>
    <row r="490" spans="1:6" s="2" customFormat="1" ht="12">
      <c r="A490" s="33" t="s">
        <v>18</v>
      </c>
      <c r="B490" s="17"/>
      <c r="C490" s="17"/>
      <c r="D490" s="17"/>
      <c r="E490" s="17"/>
      <c r="F490" s="17"/>
    </row>
    <row r="491" spans="1:6" ht="12">
      <c r="A491" s="18" t="str">
        <f>IF(LEFT($C$33,1)="m","Costo mensile","Costo annuo")</f>
        <v>Costo annuo</v>
      </c>
      <c r="B491" s="63">
        <v>0</v>
      </c>
      <c r="C491" s="63">
        <v>0</v>
      </c>
      <c r="D491" s="63">
        <v>0</v>
      </c>
      <c r="E491" s="63"/>
      <c r="F491" s="14">
        <v>0</v>
      </c>
    </row>
    <row r="492" spans="1:6" ht="12">
      <c r="A492" s="18" t="s">
        <v>23</v>
      </c>
      <c r="B492" s="15">
        <f>1-B493-B494</f>
        <v>1</v>
      </c>
      <c r="C492" s="15">
        <f>1-C493-C494</f>
        <v>1</v>
      </c>
      <c r="D492" s="15">
        <f>1-D493-D494</f>
        <v>1</v>
      </c>
      <c r="E492" s="15">
        <f>1-E493-E494</f>
        <v>1</v>
      </c>
      <c r="F492" s="15"/>
    </row>
    <row r="493" spans="1:6" ht="12">
      <c r="A493" s="18" t="str">
        <f>CONCATENATE("% spesa ",$B$41)</f>
        <v>% spesa ente1</v>
      </c>
      <c r="B493" s="64">
        <v>0</v>
      </c>
      <c r="C493" s="64">
        <v>0</v>
      </c>
      <c r="D493" s="64">
        <v>0</v>
      </c>
      <c r="E493" s="64">
        <v>0</v>
      </c>
      <c r="F493" s="15">
        <v>0</v>
      </c>
    </row>
    <row r="494" spans="1:6" ht="12">
      <c r="A494" s="18" t="str">
        <f>CONCATENATE("% spesa ",$B$42)</f>
        <v>% spesa ente2</v>
      </c>
      <c r="B494" s="65"/>
      <c r="C494" s="65"/>
      <c r="D494" s="65"/>
      <c r="E494" s="65"/>
      <c r="F494" s="16"/>
    </row>
    <row r="495" spans="1:6" s="2" customFormat="1" ht="12">
      <c r="A495" s="33" t="s">
        <v>19</v>
      </c>
      <c r="B495" s="18"/>
      <c r="C495" s="18"/>
      <c r="D495" s="18"/>
      <c r="E495" s="18"/>
      <c r="F495" s="18"/>
    </row>
    <row r="496" spans="1:6" ht="12">
      <c r="A496" s="18" t="s">
        <v>0</v>
      </c>
      <c r="B496" s="62"/>
      <c r="C496" s="62"/>
      <c r="D496" s="62"/>
      <c r="E496" s="62"/>
      <c r="F496" s="62"/>
    </row>
    <row r="497" spans="1:6" ht="12">
      <c r="A497" s="18" t="s">
        <v>64</v>
      </c>
      <c r="B497" s="62"/>
      <c r="C497" s="62"/>
      <c r="D497" s="62"/>
      <c r="E497" s="62"/>
      <c r="F497" s="62"/>
    </row>
    <row r="498" spans="1:6" s="2" customFormat="1" ht="12">
      <c r="A498" s="18" t="s">
        <v>23</v>
      </c>
      <c r="B498" s="15">
        <f>1-B499-B500</f>
        <v>1</v>
      </c>
      <c r="C498" s="15">
        <f>1-C499-C500</f>
        <v>1</v>
      </c>
      <c r="D498" s="15">
        <f>1-D499-D500</f>
        <v>1</v>
      </c>
      <c r="E498" s="15">
        <f>1-E499-E500</f>
        <v>1</v>
      </c>
      <c r="F498" s="15">
        <f>1-F499-F500</f>
        <v>1</v>
      </c>
    </row>
    <row r="499" spans="1:6" ht="12">
      <c r="A499" s="18" t="str">
        <f>CONCATENATE("% spesa ",$B$41)</f>
        <v>% spesa ente1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</row>
    <row r="500" spans="1:6" ht="12">
      <c r="A500" s="18" t="str">
        <f>CONCATENATE("% spesa ",$B$42)</f>
        <v>% spesa ente2</v>
      </c>
      <c r="B500" s="65"/>
      <c r="C500" s="65"/>
      <c r="D500" s="65"/>
      <c r="E500" s="65"/>
      <c r="F500" s="65"/>
    </row>
    <row r="501" spans="1:6" ht="12">
      <c r="A501" s="33" t="s">
        <v>20</v>
      </c>
      <c r="B501" s="18"/>
      <c r="C501" s="18"/>
      <c r="D501" s="18"/>
      <c r="E501" s="18"/>
      <c r="F501" s="18"/>
    </row>
    <row r="502" spans="1:6" ht="12">
      <c r="A502" s="18" t="s">
        <v>0</v>
      </c>
      <c r="B502" s="62">
        <v>0</v>
      </c>
      <c r="C502" s="62">
        <v>0</v>
      </c>
      <c r="D502" s="62"/>
      <c r="E502" s="62"/>
      <c r="F502" s="62"/>
    </row>
    <row r="503" spans="1:6" ht="12">
      <c r="A503" s="18" t="s">
        <v>64</v>
      </c>
      <c r="B503" s="62"/>
      <c r="C503" s="62"/>
      <c r="D503" s="62"/>
      <c r="E503" s="62"/>
      <c r="F503" s="62"/>
    </row>
    <row r="504" spans="1:6" ht="12">
      <c r="A504" s="18" t="s">
        <v>23</v>
      </c>
      <c r="B504" s="15">
        <f>1-B505-B506</f>
        <v>1</v>
      </c>
      <c r="C504" s="15">
        <f>1-C505-C506</f>
        <v>1</v>
      </c>
      <c r="D504" s="15">
        <f>1-D505-D506</f>
        <v>1</v>
      </c>
      <c r="E504" s="15">
        <f>1-E505-E506</f>
        <v>1</v>
      </c>
      <c r="F504" s="15">
        <f>1-F505-F506</f>
        <v>1</v>
      </c>
    </row>
    <row r="505" spans="1:6" s="8" customFormat="1" ht="12">
      <c r="A505" s="18" t="str">
        <f>CONCATENATE("% spesa ",$B$41)</f>
        <v>% spesa ente1</v>
      </c>
      <c r="B505" s="64">
        <v>0</v>
      </c>
      <c r="C505" s="64">
        <v>0</v>
      </c>
      <c r="D505" s="64"/>
      <c r="E505" s="64">
        <v>0</v>
      </c>
      <c r="F505" s="64">
        <v>0</v>
      </c>
    </row>
    <row r="506" spans="1:6" s="8" customFormat="1" ht="12">
      <c r="A506" s="18" t="str">
        <f>CONCATENATE("% spesa ",$B$42)</f>
        <v>% spesa ente2</v>
      </c>
      <c r="B506" s="65"/>
      <c r="C506" s="65"/>
      <c r="D506" s="65"/>
      <c r="E506" s="65"/>
      <c r="F506" s="65"/>
    </row>
    <row r="507" spans="1:6" s="2" customFormat="1" ht="12">
      <c r="A507" s="33" t="s">
        <v>21</v>
      </c>
      <c r="B507" s="18"/>
      <c r="C507" s="18"/>
      <c r="D507" s="18"/>
      <c r="E507" s="18"/>
      <c r="F507" s="18"/>
    </row>
    <row r="508" spans="1:6" ht="12">
      <c r="A508" s="18" t="s">
        <v>0</v>
      </c>
      <c r="B508" s="62">
        <v>0</v>
      </c>
      <c r="C508" s="62">
        <v>0</v>
      </c>
      <c r="D508" s="62">
        <v>0</v>
      </c>
      <c r="E508" s="62">
        <v>0</v>
      </c>
      <c r="F508" s="62">
        <v>0</v>
      </c>
    </row>
    <row r="509" spans="1:6" ht="12">
      <c r="A509" s="18" t="s">
        <v>64</v>
      </c>
      <c r="B509" s="62">
        <v>0</v>
      </c>
      <c r="C509" s="62">
        <v>0</v>
      </c>
      <c r="D509" s="62">
        <v>0</v>
      </c>
      <c r="E509" s="62">
        <v>0</v>
      </c>
      <c r="F509" s="62">
        <v>0</v>
      </c>
    </row>
    <row r="510" spans="1:6" ht="12">
      <c r="A510" s="18" t="s">
        <v>23</v>
      </c>
      <c r="B510" s="15">
        <f>1-B511-B512</f>
        <v>1</v>
      </c>
      <c r="C510" s="15">
        <f>1-C511-C512</f>
        <v>1</v>
      </c>
      <c r="D510" s="15">
        <f>1-D511-D512</f>
        <v>1</v>
      </c>
      <c r="E510" s="15">
        <f>1-E511-E512</f>
        <v>1</v>
      </c>
      <c r="F510" s="15">
        <f>1-F511-F512</f>
        <v>1</v>
      </c>
    </row>
    <row r="511" spans="1:6" ht="12">
      <c r="A511" s="18" t="str">
        <f>CONCATENATE("% spesa ",$B$41)</f>
        <v>% spesa ente1</v>
      </c>
      <c r="B511" s="64">
        <v>0</v>
      </c>
      <c r="C511" s="64">
        <v>0</v>
      </c>
      <c r="D511" s="64">
        <v>0</v>
      </c>
      <c r="E511" s="64">
        <v>0</v>
      </c>
      <c r="F511" s="64">
        <v>0</v>
      </c>
    </row>
    <row r="512" spans="1:6" ht="12">
      <c r="A512" s="18" t="str">
        <f>CONCATENATE("% spesa ",$B$42)</f>
        <v>% spesa ente2</v>
      </c>
      <c r="B512" s="65"/>
      <c r="C512" s="65"/>
      <c r="D512" s="65"/>
      <c r="E512" s="65"/>
      <c r="F512" s="65"/>
    </row>
    <row r="513" spans="1:6" ht="12">
      <c r="A513" s="7"/>
      <c r="B513" s="19"/>
      <c r="C513" s="19"/>
      <c r="D513" s="19"/>
      <c r="E513" s="19"/>
      <c r="F513" s="19"/>
    </row>
    <row r="514" spans="1:6" ht="12">
      <c r="A514" s="7" t="s">
        <v>30</v>
      </c>
      <c r="B514" s="20">
        <f>IF(B477=0,0,B481*(INT($F$472/B477)+IF($F$472/B477=INT($F$472/B477),0,1)))</f>
        <v>0</v>
      </c>
      <c r="C514" s="20">
        <f>IF(C477=0,0,C481*(INT($F$472/C477)+IF($F$472/C477=INT($F$472/C477),0,1)))</f>
        <v>0</v>
      </c>
      <c r="D514" s="20">
        <f>IF(D477=0,0,D481*(INT($F$472/D477)+IF($F$472/D477=INT($F$472/D477),0,1)))</f>
        <v>0</v>
      </c>
      <c r="E514" s="20">
        <f>IF(E477=0,0,E481*(INT($F$472/E477)+IF($F$472/E477=INT($F$472/E477),0,1)))</f>
        <v>0</v>
      </c>
      <c r="F514" s="20">
        <f>IF(F477=0,0,F481*(INT($F$472/F477)+IF($F$472/F477=INT($F$472/F477),0,1)))</f>
        <v>0</v>
      </c>
    </row>
    <row r="515" spans="1:6" ht="12">
      <c r="A515" s="21" t="s">
        <v>48</v>
      </c>
      <c r="B515" s="20">
        <f>-IF(OR(B477=0,B478+B479=0),0,B514-(B481/B477)*$F$472)</f>
        <v>0</v>
      </c>
      <c r="C515" s="20">
        <f>-IF(OR(C477=0,C478+C479=0),0,C514-(C481/C477)*$F$472)</f>
        <v>0</v>
      </c>
      <c r="D515" s="20">
        <f>-IF(OR(D477=0,D478+D479=0),0,D514-(D481/D477)*$F$472)</f>
        <v>0</v>
      </c>
      <c r="E515" s="20">
        <f>-IF(OR(E477=0,E478+E479=0),0,E514-(E481/E477)*$F$472)</f>
        <v>0</v>
      </c>
      <c r="F515" s="20">
        <f>-IF(OR(F477=0,F478+F479=0),0,F514-(F481/F477)*$F$472)</f>
        <v>0</v>
      </c>
    </row>
    <row r="516" spans="1:6" ht="12">
      <c r="A516" s="21" t="s">
        <v>31</v>
      </c>
      <c r="B516" s="20">
        <f>B486*$F$472</f>
        <v>0</v>
      </c>
      <c r="C516" s="20">
        <f>C486*$F$472</f>
        <v>0</v>
      </c>
      <c r="D516" s="20">
        <f>D486*$F$472</f>
        <v>0</v>
      </c>
      <c r="E516" s="20">
        <f>E486*$F$472</f>
        <v>0</v>
      </c>
      <c r="F516" s="20">
        <f>F486*$F$472</f>
        <v>0</v>
      </c>
    </row>
    <row r="517" spans="1:6" ht="12">
      <c r="A517" s="22" t="s">
        <v>32</v>
      </c>
      <c r="B517" s="20">
        <f>B491*$F$472</f>
        <v>0</v>
      </c>
      <c r="C517" s="20">
        <f>C491*$F$472</f>
        <v>0</v>
      </c>
      <c r="D517" s="20">
        <f>D491*$F$472</f>
        <v>0</v>
      </c>
      <c r="E517" s="20">
        <f>E491*$F$472</f>
        <v>0</v>
      </c>
      <c r="F517" s="20">
        <f>F491*$F$472</f>
        <v>0</v>
      </c>
    </row>
    <row r="518" spans="1:6" ht="12">
      <c r="A518" s="22" t="s">
        <v>33</v>
      </c>
      <c r="B518" s="20">
        <f>(B496*(B497)*$E$36/5+B502*(B503)*$E$37/5+B508*(B509)*$E$38/5)*($F$472)/IF(LEFT($C$33)="m",12,1)</f>
        <v>0</v>
      </c>
      <c r="C518" s="20">
        <f>(C496*(C497)*$E$36/5+C502*(C503)*$E$37/5+C508*(C509)*$E$38/5)*($F$472)/IF(LEFT($C$33)="m",12,1)</f>
        <v>0</v>
      </c>
      <c r="D518" s="20">
        <f>(D496*(D497)*$E$36/5+D502*(D503)*$E$37/5+D508*(D509)*$E$38/5)*($F$472)/IF(LEFT($C$33)="m",12,1)</f>
        <v>0</v>
      </c>
      <c r="E518" s="20">
        <f>(E496*(E497)*$E$36/5+E502*(E503)*$E$37/5+E508*(E509)*$E$38/5)*($F$472)/IF(LEFT($C$33)="m",12,1)</f>
        <v>0</v>
      </c>
      <c r="F518" s="20">
        <f>(F496*(F497)*$E$36/5+F502*(F503)*$E$37/5+F508*(F509)*$E$38/5)*($F$472)/IF(LEFT($C$33)="m",12,1)</f>
        <v>0</v>
      </c>
    </row>
    <row r="519" spans="1:6" s="2" customFormat="1" ht="12">
      <c r="A519" s="39" t="s">
        <v>49</v>
      </c>
      <c r="B519" s="23">
        <f>SUM(B514:B518)</f>
        <v>0</v>
      </c>
      <c r="C519" s="23">
        <f>SUM(C514:C518)</f>
        <v>0</v>
      </c>
      <c r="D519" s="23">
        <f>SUM(D514:D518)</f>
        <v>0</v>
      </c>
      <c r="E519" s="23">
        <f>SUM(E514:E518)</f>
        <v>0</v>
      </c>
      <c r="F519" s="23">
        <f>SUM(F514:F518)</f>
        <v>0</v>
      </c>
    </row>
    <row r="520" spans="1:6" ht="12">
      <c r="A520" s="7" t="s">
        <v>10</v>
      </c>
      <c r="B520" s="20">
        <f>B514*B482+B516*B487+B517*B492+(B496*(B497)*B498*$F$36/5+B502*(B503)*B504*$F$37/5+B508*(B509)*B510*$F$38/5)*($F$472)/IF(LEFT($C$33)="m",12,1)</f>
        <v>0</v>
      </c>
      <c r="C520" s="20">
        <f>C514*C482+C516*C487+C517*C492+(C496*(C497)*C498*$F$36/5+C502*(C503)*C504*$F$37/5+C508*(C509)*C510*$F$38/5)*($F$472)/IF(LEFT($C$33)="m",12,1)</f>
        <v>0</v>
      </c>
      <c r="D520" s="20">
        <f>D514*D482+D516*D487+D517*D492+(D496*(D497)*D498*$F$36/5+D502*(D503)*D504*$F$37/5+D508*(D509)*D510*$F$38/5)*($F$472)/IF(LEFT($C$33)="m",12,1)</f>
        <v>0</v>
      </c>
      <c r="E520" s="20">
        <f>E514*E482+E516*E487+E517*E492+(E496*(E497)*E498*$F$36/5+E502*(E503)*E504*$F$37/5+E508*(E509)*E510*$F$38/5)*($F$472)/IF(LEFT($C$33)="m",12,1)</f>
        <v>0</v>
      </c>
      <c r="F520" s="20">
        <f>F514*F482+F516*F487+F517*F492+(F496*(F497)*F498*$F$36/5+F502*(F503)*F504*$F$37/5+F508*(F509)*F510*$F$38/5)*($F$472)/IF(LEFT($C$33)="m",12,1)</f>
        <v>0</v>
      </c>
    </row>
    <row r="521" spans="1:6" ht="12">
      <c r="A521" s="18" t="str">
        <f>CONCATENATE("spesa ",$B$41)</f>
        <v>spesa ente1</v>
      </c>
      <c r="B521" s="20">
        <f>B514*B483+B516*B488+B517*B493+(B496*(B497)*B499*$F$36/5+B502*(B503)*B505*$F$37/5+B508*(B509)*B511*$F$38/5)*($F$472)/IF(LEFT($C$33)="m",12,1)</f>
        <v>0</v>
      </c>
      <c r="C521" s="20">
        <f>C514*C483+C516*C488+C517*C493+(C496*(C497)*C499*$F$36/5+C502*(C503)*C505*$F$37/5+C508*(C509)*C511*$F$38/5)*($F$472)/IF(LEFT($C$33)="m",12,1)</f>
        <v>0</v>
      </c>
      <c r="D521" s="20">
        <f>D514*D483+D516*D488+D517*D493+(D496*(D497)*D499*$F$36/5+D502*(D503)*D505*$F$37/5+D508*(D509)*D511*$F$38/5)*($F$472)/IF(LEFT($C$33)="m",12,1)</f>
        <v>0</v>
      </c>
      <c r="E521" s="20">
        <f>E514*E483+E516*E488+E517*E493+(E496*(E497)*E499*$F$36/5+E502*(E503)*E505*$F$37/5+E508*(E509)*E511*$F$38/5)*($F$472)/IF(LEFT($C$33)="m",12,1)</f>
        <v>0</v>
      </c>
      <c r="F521" s="20">
        <f>F514*F483+F516*F488+F517*F493+(F496*(F497)*F499*$F$36/5+F502*(F503)*F505*$F$37/5+F508*(F509)*F511*$F$38/5)*($F$472)/IF(LEFT($C$33)="m",12,1)</f>
        <v>0</v>
      </c>
    </row>
    <row r="522" spans="1:6" ht="12">
      <c r="A522" s="18" t="str">
        <f>CONCATENATE("spesa ",$B$42)</f>
        <v>spesa ente2</v>
      </c>
      <c r="B522" s="20">
        <f>B514*B484+B516*B489+B517*B494+(B496*(B497)*B500*$F$36/5+B502*(B503)*B506*$F$37/5+B508*(B509)*B512*$F$38/5)*($F$472)/IF(LEFT($C$33)="m",12,1)</f>
        <v>0</v>
      </c>
      <c r="C522" s="20">
        <f>C514*C484+C516*C489+C517*C494+(C496*(C497)*C500*$F$36/5+C502*(C503)*C506*$F$37/5+C508*(C509)*C512*$F$38/5)*($F$472)/IF(LEFT($C$33)="m",12,1)</f>
        <v>0</v>
      </c>
      <c r="D522" s="20">
        <f>D514*D484+D516*D489+D517*D494+(D496*(D497)*D500*$F$36/5+D502*(D503)*D506*$F$37/5+D508*(D509)*D512*$F$38/5)*($F$472)/IF(LEFT($C$33)="m",12,1)</f>
        <v>0</v>
      </c>
      <c r="E522" s="20">
        <f>E514*E484+E516*E489+E517*E494+(E496*(E497)*E500*$F$36/5+E502*(E503)*E506*$F$37/5+E508*(E509)*E512*$F$38/5)*($F$472)/IF(LEFT($C$33)="m",12,1)</f>
        <v>0</v>
      </c>
      <c r="F522" s="20">
        <f>F514*F484+F516*F489+F517*F494+(F496*(F497)*F500*$F$36/5+F502*(F503)*F506*$F$37/5+F508*(F509)*F512*$F$38/5)*($F$472)/IF(LEFT($C$33)="m",12,1)</f>
        <v>0</v>
      </c>
    </row>
    <row r="523" spans="1:6" ht="12">
      <c r="A523" s="24"/>
      <c r="B523" s="25"/>
      <c r="C523" s="25"/>
      <c r="D523" s="25"/>
      <c r="E523" s="25"/>
      <c r="F523" s="26"/>
    </row>
    <row r="524" spans="1:6" ht="12">
      <c r="A524" s="11" t="s">
        <v>34</v>
      </c>
      <c r="B524" s="27">
        <f>B519-$F519</f>
        <v>0</v>
      </c>
      <c r="C524" s="27">
        <f>C519-$F519</f>
        <v>0</v>
      </c>
      <c r="D524" s="27">
        <f>D519-$F519</f>
        <v>0</v>
      </c>
      <c r="E524" s="27">
        <f>E519-$F519</f>
        <v>0</v>
      </c>
      <c r="F524" s="27">
        <f>F519-$F519</f>
        <v>0</v>
      </c>
    </row>
    <row r="525" spans="1:6" ht="12">
      <c r="A525" s="28"/>
      <c r="B525" s="25"/>
      <c r="C525" s="25"/>
      <c r="D525" s="25"/>
      <c r="E525" s="25"/>
      <c r="F525" s="25"/>
    </row>
    <row r="526" spans="1:6" s="37" customFormat="1" ht="12">
      <c r="A526" s="31"/>
      <c r="B526" s="36"/>
      <c r="C526" s="36"/>
      <c r="D526" s="36"/>
      <c r="E526" s="36"/>
      <c r="F526" s="36"/>
    </row>
    <row r="527" spans="1:6" ht="12">
      <c r="A527" s="38" t="s">
        <v>46</v>
      </c>
      <c r="B527" s="58"/>
      <c r="C527" s="68">
        <f>IF(OR(B527&lt;1,B527&gt;5),"",IF(B527=1,B475,IF(B527=2,C475,IF(B527=3,D475,IF(B527=4,E475,F475)))))</f>
      </c>
      <c r="D527" s="69"/>
      <c r="E527" s="69"/>
      <c r="F527" s="69"/>
    </row>
    <row r="528" spans="1:6" s="2" customFormat="1" ht="12">
      <c r="A528" s="35" t="s">
        <v>45</v>
      </c>
      <c r="B528" s="35" t="s">
        <v>36</v>
      </c>
      <c r="C528" s="35" t="s">
        <v>35</v>
      </c>
      <c r="D528" s="35" t="s">
        <v>15</v>
      </c>
      <c r="E528" s="35" t="str">
        <f>CONCATENATE("spesa ",$B$41)</f>
        <v>spesa ente1</v>
      </c>
      <c r="F528" s="29" t="str">
        <f>CONCATENATE("spesa ",$B$42)</f>
        <v>spesa ente2</v>
      </c>
    </row>
    <row r="529" spans="1:6" ht="12">
      <c r="A529" s="27">
        <f>IF(B527=1,B481,IF(B527=2,C481,IF(B527=3,D481,IF(B527=4,E481,F481))))</f>
        <v>0</v>
      </c>
      <c r="B529" s="27">
        <f>IF(B527=1,B524,IF(B527=2,C524,IF(B527=3,D524,IF(B527=4,E524,F524))))</f>
        <v>0</v>
      </c>
      <c r="C529" s="27">
        <f>IF(B527=1,B515,IF(B527=2,C515,IF(B527=3,D515,IF(B527=4,E515,F524))))</f>
        <v>0</v>
      </c>
      <c r="D529" s="27">
        <f>IF(B527=1,B520,IF(B527=2,C520,IF(B527=3,D520,IF(B527=4,E520,F520))))</f>
        <v>0</v>
      </c>
      <c r="E529" s="27">
        <f>IF(B527=1,B521,IF(B527=2,C521,IF(B527=3,D521,IF(B527=4,E521,F521))))</f>
        <v>0</v>
      </c>
      <c r="F529" s="27">
        <f>IF(B527=1,B522,IF(B527=2,C522,IF(B527=3,D522,IF(B527=4,E522,F522))))</f>
        <v>0</v>
      </c>
    </row>
    <row r="530" spans="1:6" ht="18.75">
      <c r="A530" s="71" t="s">
        <v>71</v>
      </c>
      <c r="B530" s="71"/>
      <c r="C530" s="71"/>
      <c r="D530" s="71"/>
      <c r="E530" s="71"/>
      <c r="F530" s="71"/>
    </row>
    <row r="532" spans="1:6" ht="12">
      <c r="A532" s="4" t="s">
        <v>11</v>
      </c>
      <c r="B532" s="72">
        <f>$B$3</f>
        <v>0</v>
      </c>
      <c r="C532" s="72"/>
      <c r="D532" s="72"/>
      <c r="E532" s="72"/>
      <c r="F532" s="72"/>
    </row>
    <row r="533" spans="1:6" ht="12">
      <c r="A533" s="4" t="s">
        <v>8</v>
      </c>
      <c r="B533" s="70"/>
      <c r="C533" s="70"/>
      <c r="D533" s="70"/>
      <c r="E533" s="70"/>
      <c r="F533" s="70"/>
    </row>
    <row r="534" spans="1:6" ht="12">
      <c r="A534" s="4"/>
      <c r="B534" s="10"/>
      <c r="C534" s="10"/>
      <c r="D534" s="10"/>
      <c r="E534" s="10"/>
      <c r="F534" s="38" t="str">
        <f>(IF(LEFT($C$33,1)="m","mesi effettivi","anni effettivi"))</f>
        <v>anni effettivi</v>
      </c>
    </row>
    <row r="535" spans="1:6" ht="12">
      <c r="A535" s="9" t="str">
        <f>IF(LEFT($C$33,1)="m","mese inizio","anno inizio")</f>
        <v>anno inizio</v>
      </c>
      <c r="B535" s="58"/>
      <c r="C535" s="5" t="s">
        <v>37</v>
      </c>
      <c r="D535" s="60"/>
      <c r="E535" s="9" t="str">
        <f>$C$33</f>
        <v>anni</v>
      </c>
      <c r="F535" s="38">
        <f>IF(AND(B535&gt;0,B535&lt;=$B$33),IF(D535&gt;$B$33-B535+1,$B$33-B535+1,D535),0)</f>
        <v>0</v>
      </c>
    </row>
    <row r="536" spans="1:6" ht="12">
      <c r="A536" s="4"/>
      <c r="B536" s="7"/>
      <c r="C536" s="5"/>
      <c r="D536" s="34"/>
      <c r="E536" s="5"/>
      <c r="F536" s="5"/>
    </row>
    <row r="537" spans="1:6" s="2" customFormat="1" ht="12">
      <c r="A537" s="11"/>
      <c r="B537" s="6" t="s">
        <v>24</v>
      </c>
      <c r="C537" s="6" t="s">
        <v>25</v>
      </c>
      <c r="D537" s="6" t="s">
        <v>26</v>
      </c>
      <c r="E537" s="6" t="s">
        <v>27</v>
      </c>
      <c r="F537" s="6" t="s">
        <v>29</v>
      </c>
    </row>
    <row r="538" spans="1:6" s="2" customFormat="1" ht="12">
      <c r="A538" s="11"/>
      <c r="B538" s="61"/>
      <c r="C538" s="61"/>
      <c r="D538" s="61"/>
      <c r="E538" s="61"/>
      <c r="F538" s="6" t="s">
        <v>9</v>
      </c>
    </row>
    <row r="539" spans="1:6" s="2" customFormat="1" ht="12">
      <c r="A539" s="31" t="s">
        <v>22</v>
      </c>
      <c r="B539" s="18"/>
      <c r="C539" s="32"/>
      <c r="D539" s="32"/>
      <c r="E539" s="32"/>
      <c r="F539" s="32"/>
    </row>
    <row r="540" spans="1:6" s="2" customFormat="1" ht="12">
      <c r="A540" s="18" t="str">
        <f>IF(LEFT($C$33,1)="m","Durata tecnica mesi","Durata tecnica anni")</f>
        <v>Durata tecnica anni</v>
      </c>
      <c r="B540" s="62"/>
      <c r="C540" s="62"/>
      <c r="D540" s="62"/>
      <c r="E540" s="62"/>
      <c r="F540" s="12"/>
    </row>
    <row r="541" spans="1:6" s="2" customFormat="1" ht="12">
      <c r="A541" s="18" t="s">
        <v>58</v>
      </c>
      <c r="B541" s="62"/>
      <c r="C541" s="62"/>
      <c r="D541" s="62"/>
      <c r="E541" s="62"/>
      <c r="F541" s="12"/>
    </row>
    <row r="542" spans="1:6" s="2" customFormat="1" ht="12">
      <c r="A542" s="18" t="s">
        <v>59</v>
      </c>
      <c r="B542" s="62"/>
      <c r="C542" s="62"/>
      <c r="D542" s="62"/>
      <c r="E542" s="62"/>
      <c r="F542" s="12"/>
    </row>
    <row r="543" spans="1:6" s="2" customFormat="1" ht="12">
      <c r="A543" s="33" t="s">
        <v>16</v>
      </c>
      <c r="B543" s="13"/>
      <c r="C543" s="13"/>
      <c r="D543" s="13"/>
      <c r="E543" s="13"/>
      <c r="F543" s="13"/>
    </row>
    <row r="544" spans="1:6" ht="12">
      <c r="A544" s="18" t="s">
        <v>28</v>
      </c>
      <c r="B544" s="63"/>
      <c r="C544" s="63"/>
      <c r="D544" s="63"/>
      <c r="E544" s="63"/>
      <c r="F544" s="14"/>
    </row>
    <row r="545" spans="1:6" ht="12">
      <c r="A545" s="18" t="s">
        <v>23</v>
      </c>
      <c r="B545" s="15">
        <f>1-B546-B547</f>
        <v>1</v>
      </c>
      <c r="C545" s="15">
        <f>1-C546-C547</f>
        <v>1</v>
      </c>
      <c r="D545" s="15">
        <f>1-D546-D547</f>
        <v>1</v>
      </c>
      <c r="E545" s="15">
        <f>1-E546-E547</f>
        <v>1</v>
      </c>
      <c r="F545" s="15"/>
    </row>
    <row r="546" spans="1:6" ht="12">
      <c r="A546" s="18" t="str">
        <f>CONCATENATE("% spesa ",$B$41)</f>
        <v>% spesa ente1</v>
      </c>
      <c r="B546" s="64"/>
      <c r="C546" s="64"/>
      <c r="D546" s="64"/>
      <c r="E546" s="64"/>
      <c r="F546" s="15"/>
    </row>
    <row r="547" spans="1:6" ht="12">
      <c r="A547" s="18" t="str">
        <f>CONCATENATE("% spesa ",$B$42)</f>
        <v>% spesa ente2</v>
      </c>
      <c r="B547" s="65"/>
      <c r="C547" s="65"/>
      <c r="D547" s="65"/>
      <c r="E547" s="65"/>
      <c r="F547" s="16"/>
    </row>
    <row r="548" spans="1:6" s="2" customFormat="1" ht="12">
      <c r="A548" s="33" t="s">
        <v>17</v>
      </c>
      <c r="B548" s="17"/>
      <c r="C548" s="17"/>
      <c r="D548" s="17"/>
      <c r="E548" s="17"/>
      <c r="F548" s="17"/>
    </row>
    <row r="549" spans="1:6" ht="12">
      <c r="A549" s="18" t="str">
        <f>IF(LEFT($C$33,1)="m","Costo mensile","Costo annuo")</f>
        <v>Costo annuo</v>
      </c>
      <c r="B549" s="63"/>
      <c r="C549" s="63"/>
      <c r="D549" s="63"/>
      <c r="E549" s="63"/>
      <c r="F549" s="14">
        <v>0</v>
      </c>
    </row>
    <row r="550" spans="1:6" ht="12">
      <c r="A550" s="18" t="s">
        <v>23</v>
      </c>
      <c r="B550" s="15">
        <f>1-B551-B552</f>
        <v>1</v>
      </c>
      <c r="C550" s="15">
        <f>1-C551-C552</f>
        <v>1</v>
      </c>
      <c r="D550" s="15">
        <f>1-D551-D552</f>
        <v>1</v>
      </c>
      <c r="E550" s="15">
        <f>1-E551-E552</f>
        <v>1</v>
      </c>
      <c r="F550" s="15"/>
    </row>
    <row r="551" spans="1:6" ht="12">
      <c r="A551" s="18" t="str">
        <f>CONCATENATE("% spesa ",$B$41)</f>
        <v>% spesa ente1</v>
      </c>
      <c r="B551" s="64">
        <v>0</v>
      </c>
      <c r="C551" s="64">
        <v>0</v>
      </c>
      <c r="D551" s="64">
        <v>0</v>
      </c>
      <c r="E551" s="64">
        <v>0</v>
      </c>
      <c r="F551" s="15">
        <v>0</v>
      </c>
    </row>
    <row r="552" spans="1:6" ht="12">
      <c r="A552" s="18" t="str">
        <f>CONCATENATE("% spesa ",$B$42)</f>
        <v>% spesa ente2</v>
      </c>
      <c r="B552" s="65"/>
      <c r="C552" s="65"/>
      <c r="D552" s="65"/>
      <c r="E552" s="65">
        <v>0</v>
      </c>
      <c r="F552" s="16"/>
    </row>
    <row r="553" spans="1:6" s="2" customFormat="1" ht="12">
      <c r="A553" s="33" t="s">
        <v>18</v>
      </c>
      <c r="B553" s="17"/>
      <c r="C553" s="17"/>
      <c r="D553" s="17"/>
      <c r="E553" s="17"/>
      <c r="F553" s="17"/>
    </row>
    <row r="554" spans="1:6" ht="12">
      <c r="A554" s="18" t="str">
        <f>IF(LEFT($C$33,1)="m","Costo mensile","Costo annuo")</f>
        <v>Costo annuo</v>
      </c>
      <c r="B554" s="63">
        <v>0</v>
      </c>
      <c r="C554" s="63">
        <v>0</v>
      </c>
      <c r="D554" s="63">
        <v>0</v>
      </c>
      <c r="E554" s="63"/>
      <c r="F554" s="14">
        <v>0</v>
      </c>
    </row>
    <row r="555" spans="1:6" ht="12">
      <c r="A555" s="18" t="s">
        <v>23</v>
      </c>
      <c r="B555" s="15">
        <f>1-B556-B557</f>
        <v>1</v>
      </c>
      <c r="C555" s="15">
        <f>1-C556-C557</f>
        <v>1</v>
      </c>
      <c r="D555" s="15">
        <f>1-D556-D557</f>
        <v>1</v>
      </c>
      <c r="E555" s="15">
        <f>1-E556-E557</f>
        <v>1</v>
      </c>
      <c r="F555" s="15"/>
    </row>
    <row r="556" spans="1:6" ht="12">
      <c r="A556" s="18" t="str">
        <f>CONCATENATE("% spesa ",$B$41)</f>
        <v>% spesa ente1</v>
      </c>
      <c r="B556" s="64">
        <v>0</v>
      </c>
      <c r="C556" s="64">
        <v>0</v>
      </c>
      <c r="D556" s="64">
        <v>0</v>
      </c>
      <c r="E556" s="64">
        <v>0</v>
      </c>
      <c r="F556" s="15">
        <v>0</v>
      </c>
    </row>
    <row r="557" spans="1:6" ht="12">
      <c r="A557" s="18" t="str">
        <f>CONCATENATE("% spesa ",$B$42)</f>
        <v>% spesa ente2</v>
      </c>
      <c r="B557" s="65"/>
      <c r="C557" s="65"/>
      <c r="D557" s="65"/>
      <c r="E557" s="65"/>
      <c r="F557" s="16"/>
    </row>
    <row r="558" spans="1:6" s="2" customFormat="1" ht="12">
      <c r="A558" s="33" t="s">
        <v>19</v>
      </c>
      <c r="B558" s="18"/>
      <c r="C558" s="18"/>
      <c r="D558" s="18"/>
      <c r="E558" s="18"/>
      <c r="F558" s="18"/>
    </row>
    <row r="559" spans="1:6" ht="12">
      <c r="A559" s="18" t="s">
        <v>0</v>
      </c>
      <c r="B559" s="62"/>
      <c r="C559" s="62"/>
      <c r="D559" s="62"/>
      <c r="E559" s="62"/>
      <c r="F559" s="62"/>
    </row>
    <row r="560" spans="1:6" ht="12">
      <c r="A560" s="18" t="s">
        <v>64</v>
      </c>
      <c r="B560" s="62"/>
      <c r="C560" s="62"/>
      <c r="D560" s="62"/>
      <c r="E560" s="62"/>
      <c r="F560" s="62"/>
    </row>
    <row r="561" spans="1:6" s="2" customFormat="1" ht="12">
      <c r="A561" s="18" t="s">
        <v>23</v>
      </c>
      <c r="B561" s="15">
        <f>1-B562-B563</f>
        <v>1</v>
      </c>
      <c r="C561" s="15">
        <f>1-C562-C563</f>
        <v>1</v>
      </c>
      <c r="D561" s="15">
        <f>1-D562-D563</f>
        <v>1</v>
      </c>
      <c r="E561" s="15">
        <f>1-E562-E563</f>
        <v>1</v>
      </c>
      <c r="F561" s="15">
        <f>1-F562-F563</f>
        <v>1</v>
      </c>
    </row>
    <row r="562" spans="1:6" ht="12">
      <c r="A562" s="18" t="str">
        <f>CONCATENATE("% spesa ",$B$41)</f>
        <v>% spesa ente1</v>
      </c>
      <c r="B562" s="64">
        <v>0</v>
      </c>
      <c r="C562" s="64">
        <v>0</v>
      </c>
      <c r="D562" s="64">
        <v>0</v>
      </c>
      <c r="E562" s="64">
        <v>0</v>
      </c>
      <c r="F562" s="64">
        <v>0</v>
      </c>
    </row>
    <row r="563" spans="1:6" ht="12">
      <c r="A563" s="18" t="str">
        <f>CONCATENATE("% spesa ",$B$42)</f>
        <v>% spesa ente2</v>
      </c>
      <c r="B563" s="65"/>
      <c r="C563" s="65"/>
      <c r="D563" s="65"/>
      <c r="E563" s="65"/>
      <c r="F563" s="65"/>
    </row>
    <row r="564" spans="1:6" ht="12">
      <c r="A564" s="33" t="s">
        <v>20</v>
      </c>
      <c r="B564" s="18"/>
      <c r="C564" s="18"/>
      <c r="D564" s="18"/>
      <c r="E564" s="18"/>
      <c r="F564" s="18"/>
    </row>
    <row r="565" spans="1:6" ht="12">
      <c r="A565" s="18" t="s">
        <v>0</v>
      </c>
      <c r="B565" s="62">
        <v>0</v>
      </c>
      <c r="C565" s="62">
        <v>0</v>
      </c>
      <c r="D565" s="62"/>
      <c r="E565" s="62"/>
      <c r="F565" s="62"/>
    </row>
    <row r="566" spans="1:6" ht="12">
      <c r="A566" s="18" t="s">
        <v>64</v>
      </c>
      <c r="B566" s="62"/>
      <c r="C566" s="62"/>
      <c r="D566" s="62"/>
      <c r="E566" s="62"/>
      <c r="F566" s="62"/>
    </row>
    <row r="567" spans="1:6" ht="12">
      <c r="A567" s="18" t="s">
        <v>23</v>
      </c>
      <c r="B567" s="15">
        <f>1-B568-B569</f>
        <v>1</v>
      </c>
      <c r="C567" s="15">
        <f>1-C568-C569</f>
        <v>1</v>
      </c>
      <c r="D567" s="15">
        <f>1-D568-D569</f>
        <v>1</v>
      </c>
      <c r="E567" s="15">
        <f>1-E568-E569</f>
        <v>1</v>
      </c>
      <c r="F567" s="15">
        <f>1-F568-F569</f>
        <v>1</v>
      </c>
    </row>
    <row r="568" spans="1:6" s="8" customFormat="1" ht="12">
      <c r="A568" s="18" t="str">
        <f>CONCATENATE("% spesa ",$B$41)</f>
        <v>% spesa ente1</v>
      </c>
      <c r="B568" s="64">
        <v>0</v>
      </c>
      <c r="C568" s="64">
        <v>0</v>
      </c>
      <c r="D568" s="64"/>
      <c r="E568" s="64"/>
      <c r="F568" s="64"/>
    </row>
    <row r="569" spans="1:6" s="8" customFormat="1" ht="12">
      <c r="A569" s="18" t="str">
        <f>CONCATENATE("% spesa ",$B$42)</f>
        <v>% spesa ente2</v>
      </c>
      <c r="B569" s="65"/>
      <c r="C569" s="65"/>
      <c r="D569" s="65"/>
      <c r="E569" s="65"/>
      <c r="F569" s="65"/>
    </row>
    <row r="570" spans="1:6" s="2" customFormat="1" ht="12">
      <c r="A570" s="33" t="s">
        <v>21</v>
      </c>
      <c r="B570" s="18"/>
      <c r="C570" s="18"/>
      <c r="D570" s="18"/>
      <c r="E570" s="18"/>
      <c r="F570" s="18"/>
    </row>
    <row r="571" spans="1:6" ht="12">
      <c r="A571" s="18" t="s">
        <v>0</v>
      </c>
      <c r="B571" s="62">
        <v>0</v>
      </c>
      <c r="C571" s="62">
        <v>0</v>
      </c>
      <c r="D571" s="62">
        <v>0</v>
      </c>
      <c r="E571" s="62">
        <v>0</v>
      </c>
      <c r="F571" s="62">
        <v>0</v>
      </c>
    </row>
    <row r="572" spans="1:6" ht="12">
      <c r="A572" s="18" t="s">
        <v>64</v>
      </c>
      <c r="B572" s="62">
        <v>0</v>
      </c>
      <c r="C572" s="62">
        <v>0</v>
      </c>
      <c r="D572" s="62">
        <v>0</v>
      </c>
      <c r="E572" s="62">
        <v>0</v>
      </c>
      <c r="F572" s="62">
        <v>0</v>
      </c>
    </row>
    <row r="573" spans="1:6" ht="12">
      <c r="A573" s="18" t="s">
        <v>23</v>
      </c>
      <c r="B573" s="15">
        <f>1-B574-B575</f>
        <v>1</v>
      </c>
      <c r="C573" s="15">
        <f>1-C574-C575</f>
        <v>1</v>
      </c>
      <c r="D573" s="15">
        <f>1-D574-D575</f>
        <v>1</v>
      </c>
      <c r="E573" s="15">
        <f>1-E574-E575</f>
        <v>1</v>
      </c>
      <c r="F573" s="15">
        <f>1-F574-F575</f>
        <v>1</v>
      </c>
    </row>
    <row r="574" spans="1:6" ht="12">
      <c r="A574" s="18" t="str">
        <f>CONCATENATE("% spesa ",$B$41)</f>
        <v>% spesa ente1</v>
      </c>
      <c r="B574" s="64">
        <v>0</v>
      </c>
      <c r="C574" s="64">
        <v>0</v>
      </c>
      <c r="D574" s="64">
        <v>0</v>
      </c>
      <c r="E574" s="64">
        <v>0</v>
      </c>
      <c r="F574" s="64">
        <v>0</v>
      </c>
    </row>
    <row r="575" spans="1:6" ht="12">
      <c r="A575" s="18" t="str">
        <f>CONCATENATE("% spesa ",$B$42)</f>
        <v>% spesa ente2</v>
      </c>
      <c r="B575" s="65"/>
      <c r="C575" s="65"/>
      <c r="D575" s="65"/>
      <c r="E575" s="65"/>
      <c r="F575" s="65"/>
    </row>
    <row r="576" spans="1:6" ht="12">
      <c r="A576" s="7"/>
      <c r="B576" s="19"/>
      <c r="C576" s="19"/>
      <c r="D576" s="19"/>
      <c r="E576" s="19"/>
      <c r="F576" s="19"/>
    </row>
    <row r="577" spans="1:6" ht="12">
      <c r="A577" s="7" t="s">
        <v>30</v>
      </c>
      <c r="B577" s="20">
        <f>IF(B540=0,0,B544*(INT($F$535/B540)+IF($F$535/B540=INT($F$535/B540),0,1)))</f>
        <v>0</v>
      </c>
      <c r="C577" s="20">
        <f>IF(C540=0,0,C544*(INT($F$535/C540)+IF($F$535/C540=INT($F$535/C540),0,1)))</f>
        <v>0</v>
      </c>
      <c r="D577" s="20">
        <f>IF(D540=0,0,D544*(INT($F$535/D540)+IF($F$535/D540=INT($F$535/D540),0,1)))</f>
        <v>0</v>
      </c>
      <c r="E577" s="20">
        <f>IF(E540=0,0,E544*(INT($F$535/E540)+IF($F$535/E540=INT($F$535/E540),0,1)))</f>
        <v>0</v>
      </c>
      <c r="F577" s="20">
        <f>IF(F540=0,0,F544*(INT($F$535/F540)+IF($F$535/F540=INT($F$535/F540),0,1)))</f>
        <v>0</v>
      </c>
    </row>
    <row r="578" spans="1:6" ht="12">
      <c r="A578" s="21" t="s">
        <v>48</v>
      </c>
      <c r="B578" s="20">
        <f>-IF(OR(B540=0,B541+B542=0),0,B577-(B544/B540)*$F$535)</f>
        <v>0</v>
      </c>
      <c r="C578" s="20">
        <f>-IF(OR(C540=0,C541+C542=0),0,C577-(C544/C540)*$F$535)</f>
        <v>0</v>
      </c>
      <c r="D578" s="20">
        <f>-IF(OR(D540=0,D541+D542=0),0,D577-(D544/D540)*$F$535)</f>
        <v>0</v>
      </c>
      <c r="E578" s="20">
        <f>-IF(OR(E540=0,E541+E542=0),0,E577-(E544/E540)*$F$535)</f>
        <v>0</v>
      </c>
      <c r="F578" s="20">
        <f>-IF(OR(F540=0,F541+F542=0),0,F577-(F544/F540)*$F$535)</f>
        <v>0</v>
      </c>
    </row>
    <row r="579" spans="1:6" ht="12">
      <c r="A579" s="21" t="s">
        <v>31</v>
      </c>
      <c r="B579" s="20">
        <f>B549*$F$535</f>
        <v>0</v>
      </c>
      <c r="C579" s="20">
        <f>C549*$F$535</f>
        <v>0</v>
      </c>
      <c r="D579" s="20">
        <f>D549*$F$535</f>
        <v>0</v>
      </c>
      <c r="E579" s="20">
        <f>E549*$F$535</f>
        <v>0</v>
      </c>
      <c r="F579" s="20">
        <f>F549*$F$535</f>
        <v>0</v>
      </c>
    </row>
    <row r="580" spans="1:6" ht="12">
      <c r="A580" s="22" t="s">
        <v>32</v>
      </c>
      <c r="B580" s="20">
        <f>B554*$F$535</f>
        <v>0</v>
      </c>
      <c r="C580" s="20">
        <f>C554*$F$535</f>
        <v>0</v>
      </c>
      <c r="D580" s="20">
        <f>D554*$F$535</f>
        <v>0</v>
      </c>
      <c r="E580" s="20">
        <f>E554*$F$535</f>
        <v>0</v>
      </c>
      <c r="F580" s="20">
        <f>F554*$F$535</f>
        <v>0</v>
      </c>
    </row>
    <row r="581" spans="1:6" ht="12">
      <c r="A581" s="22" t="s">
        <v>33</v>
      </c>
      <c r="B581" s="20">
        <f>(B559*(B560)*$E$36/5+B565*(B566)*$E$37/5+B571*(B572)*$E$38/5)*($F$535)/IF(LEFT($C$33)="m",12,1)</f>
        <v>0</v>
      </c>
      <c r="C581" s="20">
        <f>(C559*(C560)*$E$36/5+C565*(C566)*$E$37/5+C571*(C572)*$E$38/5)*($F$535)/IF(LEFT($C$33)="m",12,1)</f>
        <v>0</v>
      </c>
      <c r="D581" s="20">
        <f>(D559*(D560)*$E$36/5+D565*(D566)*$E$37/5+D571*(D572)*$E$38/5)*($F$535)/IF(LEFT($C$33)="m",12,1)</f>
        <v>0</v>
      </c>
      <c r="E581" s="20">
        <f>(E559*(E560)*$E$36/5+E565*(E566)*$E$37/5+E571*(E572)*$E$38/5)*($F$535)/IF(LEFT($C$33)="m",12,1)</f>
        <v>0</v>
      </c>
      <c r="F581" s="20">
        <f>(F559*(F560)*$E$36/5+F565*(F566)*$E$37/5+F571*(F572)*$E$38/5)*($F$535)/IF(LEFT($C$33)="m",12,1)</f>
        <v>0</v>
      </c>
    </row>
    <row r="582" spans="1:6" s="2" customFormat="1" ht="12">
      <c r="A582" s="39" t="s">
        <v>49</v>
      </c>
      <c r="B582" s="23">
        <f>SUM(B577:B581)</f>
        <v>0</v>
      </c>
      <c r="C582" s="23">
        <f>SUM(C577:C581)</f>
        <v>0</v>
      </c>
      <c r="D582" s="23">
        <f>SUM(D577:D581)</f>
        <v>0</v>
      </c>
      <c r="E582" s="23">
        <f>SUM(E577:E581)</f>
        <v>0</v>
      </c>
      <c r="F582" s="23">
        <f>SUM(F577:F581)</f>
        <v>0</v>
      </c>
    </row>
    <row r="583" spans="1:6" ht="12">
      <c r="A583" s="7" t="s">
        <v>10</v>
      </c>
      <c r="B583" s="20">
        <f>B577*B545+B579*B550+B580*B555+(B559*(B560)*B561*$F$36/5+B565*(B566)*B567*$F$37/5+B571*(B572)*B573*$F$38/5)*($F$535)/IF(LEFT($C$33)="m",12,1)</f>
        <v>0</v>
      </c>
      <c r="C583" s="20">
        <f>C577*C545+C579*C550+C580*C555+(C559*(C560)*C561*$F$36/5+C565*(C566)*C567*$F$37/5+C571*(C572)*C573*$F$38/5)*($F$535)/IF(LEFT($C$33)="m",12,1)</f>
        <v>0</v>
      </c>
      <c r="D583" s="20">
        <f>D577*D545+D579*D550+D580*D555+(D559*(D560)*D561*$F$36/5+D565*(D566)*D567*$F$37/5+D571*(D572)*D573*$F$38/5)*($F$535)/IF(LEFT($C$33)="m",12,1)</f>
        <v>0</v>
      </c>
      <c r="E583" s="20">
        <f>E577*E545+E579*E550+E580*E555+(E559*(E560)*E561*$F$36/5+E565*(E566)*E567*$F$37/5+E571*(E572)*E573*$F$38/5)*($F$535)/IF(LEFT($C$33)="m",12,1)</f>
        <v>0</v>
      </c>
      <c r="F583" s="20">
        <f>F577*F545+F579*F550+F580*F555+(F559*(F560)*F561*$F$36/5+F565*(F566)*F567*$F$37/5+F571*(F572)*F573*$F$38/5)*($F$535)/IF(LEFT($C$33)="m",12,1)</f>
        <v>0</v>
      </c>
    </row>
    <row r="584" spans="1:6" ht="12">
      <c r="A584" s="18" t="str">
        <f>CONCATENATE("spesa ",$B$41)</f>
        <v>spesa ente1</v>
      </c>
      <c r="B584" s="20">
        <f>B577*B546+B579*B551+B580*B556+(B559*(B560)*B562*$F$36/5+B565*(B566)*B568*$F$37/5+B571*(B572)*B574*$F$38/5)*($F$535)/IF(LEFT($C$33)="m",12,1)</f>
        <v>0</v>
      </c>
      <c r="C584" s="20">
        <f>C577*C546+C579*C551+C580*C556+(C559*(C560)*C562*$F$36/5+C565*(C566)*C568*$F$37/5+C571*(C572)*C574*$F$38/5)*($F$535)/IF(LEFT($C$33)="m",12,1)</f>
        <v>0</v>
      </c>
      <c r="D584" s="20">
        <f>D577*D546+D579*D551+D580*D556+(D559*(D560)*D562*$F$36/5+D565*(D566)*D568*$F$37/5+D571*(D572)*D574*$F$38/5)*($F$535)/IF(LEFT($C$33)="m",12,1)</f>
        <v>0</v>
      </c>
      <c r="E584" s="20">
        <f>E577*E546+E579*E551+E580*E556+(E559*(E560)*E562*$F$36/5+E565*(E566)*E568*$F$37/5+E571*(E572)*E574*$F$38/5)*($F$535)/IF(LEFT($C$33)="m",12,1)</f>
        <v>0</v>
      </c>
      <c r="F584" s="20">
        <f>F577*F546+F579*F551+F580*F556+(F559*(F560)*F562*$F$36/5+F565*(F566)*F568*$F$37/5+F571*(F572)*F574*$F$38/5)*($F$535)/IF(LEFT($C$33)="m",12,1)</f>
        <v>0</v>
      </c>
    </row>
    <row r="585" spans="1:6" ht="12">
      <c r="A585" s="18" t="str">
        <f>CONCATENATE("spesa ",$B$42)</f>
        <v>spesa ente2</v>
      </c>
      <c r="B585" s="20">
        <f>B577*B547+B579*B552+B580*B557+(B559*(B560)*B563*$F$36/5+B565*(B566)*B569*$F$37/5+B571*(B572)*B575*$F$38/5)*($F$535)/IF(LEFT($C$33)="m",12,1)</f>
        <v>0</v>
      </c>
      <c r="C585" s="20">
        <f>C577*C547+C579*C552+C580*C557+(C559*(C560)*C563*$F$36/5+C565*(C566)*C569*$F$37/5+C571*(C572)*C575*$F$38/5)*($F$535)/IF(LEFT($C$33)="m",12,1)</f>
        <v>0</v>
      </c>
      <c r="D585" s="20">
        <f>D577*D547+D579*D552+D580*D557+(D559*(D560)*D563*$F$36/5+D565*(D566)*D569*$F$37/5+D571*(D572)*D575*$F$38/5)*($F$535)/IF(LEFT($C$33)="m",12,1)</f>
        <v>0</v>
      </c>
      <c r="E585" s="20">
        <f>E577*E547+E579*E552+E580*E557+(E559*(E560)*E563*$F$36/5+E565*(E566)*E569*$F$37/5+E571*(E572)*E575*$F$38/5)*($F$535)/IF(LEFT($C$33)="m",12,1)</f>
        <v>0</v>
      </c>
      <c r="F585" s="20">
        <f>F577*F547+F579*F552+F580*F557+(F559*(F560)*F563*$F$36/5+F565*(F566)*F569*$F$37/5+F571*(F572)*F575*$F$38/5)*($F$535)/IF(LEFT($C$33)="m",12,1)</f>
        <v>0</v>
      </c>
    </row>
    <row r="586" spans="1:6" ht="12">
      <c r="A586" s="24"/>
      <c r="B586" s="25"/>
      <c r="C586" s="25"/>
      <c r="D586" s="25"/>
      <c r="E586" s="25"/>
      <c r="F586" s="26"/>
    </row>
    <row r="587" spans="1:6" ht="12">
      <c r="A587" s="11" t="s">
        <v>34</v>
      </c>
      <c r="B587" s="27">
        <f>B582-$F582</f>
        <v>0</v>
      </c>
      <c r="C587" s="27">
        <f>C582-$F582</f>
        <v>0</v>
      </c>
      <c r="D587" s="27">
        <f>D582-$F582</f>
        <v>0</v>
      </c>
      <c r="E587" s="27">
        <f>E582-$F582</f>
        <v>0</v>
      </c>
      <c r="F587" s="27">
        <f>F582-$F582</f>
        <v>0</v>
      </c>
    </row>
    <row r="588" spans="1:6" ht="12">
      <c r="A588" s="28"/>
      <c r="B588" s="25"/>
      <c r="C588" s="25"/>
      <c r="D588" s="25"/>
      <c r="E588" s="25"/>
      <c r="F588" s="25"/>
    </row>
    <row r="589" spans="1:6" s="37" customFormat="1" ht="12">
      <c r="A589" s="31"/>
      <c r="B589" s="36"/>
      <c r="C589" s="36"/>
      <c r="D589" s="36"/>
      <c r="E589" s="36"/>
      <c r="F589" s="36"/>
    </row>
    <row r="590" spans="1:6" ht="12">
      <c r="A590" s="38" t="s">
        <v>46</v>
      </c>
      <c r="B590" s="58"/>
      <c r="C590" s="68">
        <f>IF(OR(B590&lt;1,B590&gt;5),"",IF(B590=1,B538,IF(B590=2,C538,IF(B590=3,D538,IF(B590=4,E538,F538)))))</f>
      </c>
      <c r="D590" s="69"/>
      <c r="E590" s="69"/>
      <c r="F590" s="69"/>
    </row>
    <row r="591" spans="1:6" s="2" customFormat="1" ht="12">
      <c r="A591" s="35" t="s">
        <v>45</v>
      </c>
      <c r="B591" s="35" t="s">
        <v>36</v>
      </c>
      <c r="C591" s="35" t="s">
        <v>35</v>
      </c>
      <c r="D591" s="35" t="s">
        <v>15</v>
      </c>
      <c r="E591" s="35" t="str">
        <f>CONCATENATE("spesa ",$B$41)</f>
        <v>spesa ente1</v>
      </c>
      <c r="F591" s="29" t="str">
        <f>CONCATENATE("spesa ",$B$42)</f>
        <v>spesa ente2</v>
      </c>
    </row>
    <row r="592" spans="1:6" ht="12">
      <c r="A592" s="27">
        <f>IF(B590=1,B544,IF(B590=2,C544,IF(B590=3,D544,IF(B590=4,E544,F544))))</f>
        <v>0</v>
      </c>
      <c r="B592" s="27">
        <f>IF(B590=1,B587,IF(B590=2,C587,IF(B590=3,D587,IF(B590=4,E587,F587))))</f>
        <v>0</v>
      </c>
      <c r="C592" s="27">
        <f>IF(B590=1,B578,IF(B590=2,C578,IF(B590=3,D578,IF(B590=4,E578,F587))))</f>
        <v>0</v>
      </c>
      <c r="D592" s="27">
        <f>IF(B590=1,B583,IF(B590=2,C583,IF(B590=3,D583,IF(B590=4,E583,F583))))</f>
        <v>0</v>
      </c>
      <c r="E592" s="27">
        <f>IF(B590=1,B584,IF(B590=2,C584,IF(B590=3,D584,IF(B590=4,E584,F584))))</f>
        <v>0</v>
      </c>
      <c r="F592" s="27">
        <f>IF(B590=1,B585,IF(B590=2,C585,IF(B590=3,D585,IF(B590=4,E585,F585))))</f>
        <v>0</v>
      </c>
    </row>
    <row r="593" spans="1:6" ht="18.75">
      <c r="A593" s="71" t="s">
        <v>72</v>
      </c>
      <c r="B593" s="71"/>
      <c r="C593" s="71"/>
      <c r="D593" s="71"/>
      <c r="E593" s="71"/>
      <c r="F593" s="71"/>
    </row>
    <row r="595" spans="1:6" ht="12">
      <c r="A595" s="4" t="s">
        <v>11</v>
      </c>
      <c r="B595" s="72">
        <f>$B$3</f>
        <v>0</v>
      </c>
      <c r="C595" s="72"/>
      <c r="D595" s="72"/>
      <c r="E595" s="72"/>
      <c r="F595" s="72"/>
    </row>
    <row r="596" spans="1:6" ht="12">
      <c r="A596" s="4" t="s">
        <v>8</v>
      </c>
      <c r="B596" s="70"/>
      <c r="C596" s="70"/>
      <c r="D596" s="70"/>
      <c r="E596" s="70"/>
      <c r="F596" s="70"/>
    </row>
    <row r="597" spans="1:6" ht="12">
      <c r="A597" s="4"/>
      <c r="B597" s="10"/>
      <c r="C597" s="10"/>
      <c r="D597" s="10"/>
      <c r="E597" s="10"/>
      <c r="F597" s="38" t="str">
        <f>(IF(LEFT($C$33,1)="m","mesi effettivi","anni effettivi"))</f>
        <v>anni effettivi</v>
      </c>
    </row>
    <row r="598" spans="1:6" ht="12">
      <c r="A598" s="9" t="str">
        <f>IF(LEFT($C$33,1)="m","mese inizio","anno inizio")</f>
        <v>anno inizio</v>
      </c>
      <c r="B598" s="58"/>
      <c r="C598" s="5" t="s">
        <v>37</v>
      </c>
      <c r="D598" s="60"/>
      <c r="E598" s="9" t="str">
        <f>$C$33</f>
        <v>anni</v>
      </c>
      <c r="F598" s="38">
        <f>IF(AND(B598&gt;0,B598&lt;=$B$33),IF(D598&gt;$B$33-B598+1,$B$33-B598+1,D598),0)</f>
        <v>0</v>
      </c>
    </row>
    <row r="599" spans="1:6" ht="12">
      <c r="A599" s="4"/>
      <c r="B599" s="7"/>
      <c r="C599" s="5"/>
      <c r="D599" s="34"/>
      <c r="E599" s="5"/>
      <c r="F599" s="5"/>
    </row>
    <row r="600" spans="1:6" s="2" customFormat="1" ht="12">
      <c r="A600" s="11"/>
      <c r="B600" s="6" t="s">
        <v>24</v>
      </c>
      <c r="C600" s="6" t="s">
        <v>25</v>
      </c>
      <c r="D600" s="6" t="s">
        <v>26</v>
      </c>
      <c r="E600" s="6" t="s">
        <v>27</v>
      </c>
      <c r="F600" s="6" t="s">
        <v>29</v>
      </c>
    </row>
    <row r="601" spans="1:6" s="2" customFormat="1" ht="12">
      <c r="A601" s="11"/>
      <c r="B601" s="61" t="s">
        <v>76</v>
      </c>
      <c r="C601" s="61"/>
      <c r="D601" s="61"/>
      <c r="E601" s="61"/>
      <c r="F601" s="6" t="s">
        <v>9</v>
      </c>
    </row>
    <row r="602" spans="1:6" s="2" customFormat="1" ht="12">
      <c r="A602" s="31" t="s">
        <v>22</v>
      </c>
      <c r="B602" s="18"/>
      <c r="C602" s="32"/>
      <c r="D602" s="32"/>
      <c r="E602" s="32"/>
      <c r="F602" s="32"/>
    </row>
    <row r="603" spans="1:6" s="2" customFormat="1" ht="12">
      <c r="A603" s="18" t="str">
        <f>IF(LEFT($C$33,1)="m","Durata tecnica mesi","Durata tecnica anni")</f>
        <v>Durata tecnica anni</v>
      </c>
      <c r="B603" s="62"/>
      <c r="C603" s="62"/>
      <c r="D603" s="62"/>
      <c r="E603" s="62"/>
      <c r="F603" s="12"/>
    </row>
    <row r="604" spans="1:6" s="2" customFormat="1" ht="12">
      <c r="A604" s="18" t="s">
        <v>58</v>
      </c>
      <c r="B604" s="62"/>
      <c r="C604" s="62"/>
      <c r="D604" s="62"/>
      <c r="E604" s="62"/>
      <c r="F604" s="12"/>
    </row>
    <row r="605" spans="1:6" s="2" customFormat="1" ht="12">
      <c r="A605" s="18" t="s">
        <v>59</v>
      </c>
      <c r="B605" s="62"/>
      <c r="C605" s="62"/>
      <c r="D605" s="62"/>
      <c r="E605" s="62"/>
      <c r="F605" s="12"/>
    </row>
    <row r="606" spans="1:6" s="2" customFormat="1" ht="12">
      <c r="A606" s="33" t="s">
        <v>16</v>
      </c>
      <c r="B606" s="13"/>
      <c r="C606" s="13"/>
      <c r="D606" s="13"/>
      <c r="E606" s="13"/>
      <c r="F606" s="13"/>
    </row>
    <row r="607" spans="1:6" ht="12">
      <c r="A607" s="18" t="s">
        <v>28</v>
      </c>
      <c r="B607" s="63"/>
      <c r="C607" s="63"/>
      <c r="D607" s="63"/>
      <c r="E607" s="63"/>
      <c r="F607" s="14"/>
    </row>
    <row r="608" spans="1:6" ht="12">
      <c r="A608" s="18" t="s">
        <v>23</v>
      </c>
      <c r="B608" s="15">
        <f>1-B609-B610</f>
        <v>1</v>
      </c>
      <c r="C608" s="15">
        <f>1-C609-C610</f>
        <v>1</v>
      </c>
      <c r="D608" s="15">
        <f>1-D609-D610</f>
        <v>1</v>
      </c>
      <c r="E608" s="15">
        <f>1-E609-E610</f>
        <v>1</v>
      </c>
      <c r="F608" s="15"/>
    </row>
    <row r="609" spans="1:6" ht="12">
      <c r="A609" s="18" t="str">
        <f>CONCATENATE("% spesa ",$B$41)</f>
        <v>% spesa ente1</v>
      </c>
      <c r="B609" s="64"/>
      <c r="C609" s="64"/>
      <c r="D609" s="64"/>
      <c r="E609" s="64"/>
      <c r="F609" s="15"/>
    </row>
    <row r="610" spans="1:6" ht="12">
      <c r="A610" s="18" t="str">
        <f>CONCATENATE("% spesa ",$B$42)</f>
        <v>% spesa ente2</v>
      </c>
      <c r="B610" s="65"/>
      <c r="C610" s="65"/>
      <c r="D610" s="65"/>
      <c r="E610" s="65"/>
      <c r="F610" s="16"/>
    </row>
    <row r="611" spans="1:6" s="2" customFormat="1" ht="12">
      <c r="A611" s="33" t="s">
        <v>17</v>
      </c>
      <c r="B611" s="17"/>
      <c r="C611" s="17"/>
      <c r="D611" s="17"/>
      <c r="E611" s="17"/>
      <c r="F611" s="17"/>
    </row>
    <row r="612" spans="1:6" ht="12">
      <c r="A612" s="18" t="str">
        <f>IF(LEFT($C$33,1)="m","Costo mensile","Costo annuo")</f>
        <v>Costo annuo</v>
      </c>
      <c r="B612" s="63"/>
      <c r="C612" s="63"/>
      <c r="D612" s="63"/>
      <c r="E612" s="63"/>
      <c r="F612" s="14">
        <v>0</v>
      </c>
    </row>
    <row r="613" spans="1:6" ht="12">
      <c r="A613" s="18" t="s">
        <v>23</v>
      </c>
      <c r="B613" s="15">
        <f>1-B614-B615</f>
        <v>1</v>
      </c>
      <c r="C613" s="15">
        <f>1-C614-C615</f>
        <v>1</v>
      </c>
      <c r="D613" s="15">
        <f>1-D614-D615</f>
        <v>1</v>
      </c>
      <c r="E613" s="15">
        <f>1-E614-E615</f>
        <v>1</v>
      </c>
      <c r="F613" s="15"/>
    </row>
    <row r="614" spans="1:6" ht="12">
      <c r="A614" s="18" t="str">
        <f>CONCATENATE("% spesa ",$B$41)</f>
        <v>% spesa ente1</v>
      </c>
      <c r="B614" s="64">
        <v>0</v>
      </c>
      <c r="C614" s="64">
        <v>0</v>
      </c>
      <c r="D614" s="64">
        <v>0</v>
      </c>
      <c r="E614" s="64">
        <v>0</v>
      </c>
      <c r="F614" s="15">
        <v>0</v>
      </c>
    </row>
    <row r="615" spans="1:6" ht="12">
      <c r="A615" s="18" t="str">
        <f>CONCATENATE("% spesa ",$B$42)</f>
        <v>% spesa ente2</v>
      </c>
      <c r="B615" s="65"/>
      <c r="C615" s="65"/>
      <c r="D615" s="65"/>
      <c r="E615" s="65">
        <v>0</v>
      </c>
      <c r="F615" s="16"/>
    </row>
    <row r="616" spans="1:6" s="2" customFormat="1" ht="12">
      <c r="A616" s="33" t="s">
        <v>18</v>
      </c>
      <c r="B616" s="17"/>
      <c r="C616" s="17"/>
      <c r="D616" s="17"/>
      <c r="E616" s="17"/>
      <c r="F616" s="17"/>
    </row>
    <row r="617" spans="1:6" ht="12">
      <c r="A617" s="18" t="str">
        <f>IF(LEFT($C$33,1)="m","Costo mensile","Costo annuo")</f>
        <v>Costo annuo</v>
      </c>
      <c r="B617" s="63">
        <v>0</v>
      </c>
      <c r="C617" s="63">
        <v>0</v>
      </c>
      <c r="D617" s="63">
        <v>0</v>
      </c>
      <c r="E617" s="63"/>
      <c r="F617" s="14">
        <v>0</v>
      </c>
    </row>
    <row r="618" spans="1:6" ht="12">
      <c r="A618" s="18" t="s">
        <v>23</v>
      </c>
      <c r="B618" s="15">
        <f>1-B619-B620</f>
        <v>1</v>
      </c>
      <c r="C618" s="15">
        <f>1-C619-C620</f>
        <v>1</v>
      </c>
      <c r="D618" s="15">
        <f>1-D619-D620</f>
        <v>1</v>
      </c>
      <c r="E618" s="15">
        <f>1-E619-E620</f>
        <v>1</v>
      </c>
      <c r="F618" s="15"/>
    </row>
    <row r="619" spans="1:6" ht="12">
      <c r="A619" s="18" t="str">
        <f>CONCATENATE("% spesa ",$B$41)</f>
        <v>% spesa ente1</v>
      </c>
      <c r="B619" s="64">
        <v>0</v>
      </c>
      <c r="C619" s="64">
        <v>0</v>
      </c>
      <c r="D619" s="64">
        <v>0</v>
      </c>
      <c r="E619" s="64">
        <v>0</v>
      </c>
      <c r="F619" s="15">
        <v>0</v>
      </c>
    </row>
    <row r="620" spans="1:6" ht="12">
      <c r="A620" s="18" t="str">
        <f>CONCATENATE("% spesa ",$B$42)</f>
        <v>% spesa ente2</v>
      </c>
      <c r="B620" s="65"/>
      <c r="C620" s="65"/>
      <c r="D620" s="65"/>
      <c r="E620" s="65"/>
      <c r="F620" s="16"/>
    </row>
    <row r="621" spans="1:6" s="2" customFormat="1" ht="12">
      <c r="A621" s="33" t="s">
        <v>19</v>
      </c>
      <c r="B621" s="18"/>
      <c r="C621" s="18"/>
      <c r="D621" s="18"/>
      <c r="E621" s="18"/>
      <c r="F621" s="18"/>
    </row>
    <row r="622" spans="1:6" ht="12">
      <c r="A622" s="18" t="s">
        <v>0</v>
      </c>
      <c r="B622" s="62"/>
      <c r="C622" s="62"/>
      <c r="D622" s="62"/>
      <c r="E622" s="62"/>
      <c r="F622" s="62"/>
    </row>
    <row r="623" spans="1:6" ht="12">
      <c r="A623" s="18" t="s">
        <v>64</v>
      </c>
      <c r="B623" s="62"/>
      <c r="C623" s="62"/>
      <c r="D623" s="62"/>
      <c r="E623" s="62"/>
      <c r="F623" s="62"/>
    </row>
    <row r="624" spans="1:6" s="2" customFormat="1" ht="12">
      <c r="A624" s="18" t="s">
        <v>23</v>
      </c>
      <c r="B624" s="15">
        <f>1-B625-B626</f>
        <v>1</v>
      </c>
      <c r="C624" s="15">
        <f>1-C625-C626</f>
        <v>1</v>
      </c>
      <c r="D624" s="15">
        <f>1-D625-D626</f>
        <v>1</v>
      </c>
      <c r="E624" s="15">
        <f>1-E625-E626</f>
        <v>1</v>
      </c>
      <c r="F624" s="15">
        <f>1-F625-F626</f>
        <v>1</v>
      </c>
    </row>
    <row r="625" spans="1:6" ht="12">
      <c r="A625" s="18" t="str">
        <f>CONCATENATE("% spesa ",$B$41)</f>
        <v>% spesa ente1</v>
      </c>
      <c r="B625" s="64">
        <v>0</v>
      </c>
      <c r="C625" s="64">
        <v>0</v>
      </c>
      <c r="D625" s="64">
        <v>0</v>
      </c>
      <c r="E625" s="64">
        <v>0</v>
      </c>
      <c r="F625" s="64">
        <v>0</v>
      </c>
    </row>
    <row r="626" spans="1:6" ht="12">
      <c r="A626" s="18" t="str">
        <f>CONCATENATE("% spesa ",$B$42)</f>
        <v>% spesa ente2</v>
      </c>
      <c r="B626" s="65"/>
      <c r="C626" s="65"/>
      <c r="D626" s="65"/>
      <c r="E626" s="65"/>
      <c r="F626" s="65"/>
    </row>
    <row r="627" spans="1:6" ht="12">
      <c r="A627" s="33" t="s">
        <v>20</v>
      </c>
      <c r="B627" s="18"/>
      <c r="C627" s="18"/>
      <c r="D627" s="18"/>
      <c r="E627" s="18"/>
      <c r="F627" s="18"/>
    </row>
    <row r="628" spans="1:6" ht="12">
      <c r="A628" s="18" t="s">
        <v>0</v>
      </c>
      <c r="B628" s="62">
        <v>0</v>
      </c>
      <c r="C628" s="62">
        <v>0</v>
      </c>
      <c r="D628" s="62"/>
      <c r="E628" s="62"/>
      <c r="F628" s="62"/>
    </row>
    <row r="629" spans="1:6" ht="12">
      <c r="A629" s="18" t="s">
        <v>64</v>
      </c>
      <c r="B629" s="62"/>
      <c r="C629" s="62"/>
      <c r="D629" s="62"/>
      <c r="E629" s="62"/>
      <c r="F629" s="62"/>
    </row>
    <row r="630" spans="1:6" ht="12">
      <c r="A630" s="18" t="s">
        <v>23</v>
      </c>
      <c r="B630" s="15">
        <f>1-B631-B632</f>
        <v>1</v>
      </c>
      <c r="C630" s="15">
        <f>1-C631-C632</f>
        <v>1</v>
      </c>
      <c r="D630" s="15">
        <f>1-D631-D632</f>
        <v>1</v>
      </c>
      <c r="E630" s="15">
        <f>1-E631-E632</f>
        <v>1</v>
      </c>
      <c r="F630" s="15">
        <f>1-F631-F632</f>
        <v>1</v>
      </c>
    </row>
    <row r="631" spans="1:6" s="8" customFormat="1" ht="12">
      <c r="A631" s="18" t="str">
        <f>CONCATENATE("% spesa ",$B$41)</f>
        <v>% spesa ente1</v>
      </c>
      <c r="B631" s="64">
        <v>0</v>
      </c>
      <c r="C631" s="64">
        <v>0</v>
      </c>
      <c r="D631" s="64"/>
      <c r="E631" s="64"/>
      <c r="F631" s="64"/>
    </row>
    <row r="632" spans="1:6" s="8" customFormat="1" ht="12">
      <c r="A632" s="18" t="str">
        <f>CONCATENATE("% spesa ",$B$42)</f>
        <v>% spesa ente2</v>
      </c>
      <c r="B632" s="65"/>
      <c r="C632" s="65"/>
      <c r="D632" s="65"/>
      <c r="E632" s="65"/>
      <c r="F632" s="65"/>
    </row>
    <row r="633" spans="1:6" s="2" customFormat="1" ht="12">
      <c r="A633" s="33" t="s">
        <v>21</v>
      </c>
      <c r="B633" s="7"/>
      <c r="C633" s="7"/>
      <c r="D633" s="7"/>
      <c r="E633" s="7"/>
      <c r="F633" s="7"/>
    </row>
    <row r="634" spans="1:6" ht="12">
      <c r="A634" s="18" t="s">
        <v>0</v>
      </c>
      <c r="B634" s="62">
        <v>0</v>
      </c>
      <c r="C634" s="62">
        <v>0</v>
      </c>
      <c r="D634" s="62">
        <v>0</v>
      </c>
      <c r="E634" s="62">
        <v>0</v>
      </c>
      <c r="F634" s="62">
        <v>0</v>
      </c>
    </row>
    <row r="635" spans="1:6" ht="12">
      <c r="A635" s="18" t="s">
        <v>64</v>
      </c>
      <c r="B635" s="62">
        <v>0</v>
      </c>
      <c r="C635" s="62">
        <v>0</v>
      </c>
      <c r="D635" s="62">
        <v>0</v>
      </c>
      <c r="E635" s="62">
        <v>0</v>
      </c>
      <c r="F635" s="62">
        <v>0</v>
      </c>
    </row>
    <row r="636" spans="1:6" ht="12">
      <c r="A636" s="18" t="s">
        <v>23</v>
      </c>
      <c r="B636" s="15">
        <f>1-B637-B638</f>
        <v>1</v>
      </c>
      <c r="C636" s="15">
        <f>1-C637-C638</f>
        <v>1</v>
      </c>
      <c r="D636" s="15">
        <f>1-D637-D638</f>
        <v>1</v>
      </c>
      <c r="E636" s="15">
        <f>1-E637-E638</f>
        <v>1</v>
      </c>
      <c r="F636" s="15">
        <f>1-F637-F638</f>
        <v>1</v>
      </c>
    </row>
    <row r="637" spans="1:6" ht="12">
      <c r="A637" s="18" t="str">
        <f>CONCATENATE("% spesa ",$B$41)</f>
        <v>% spesa ente1</v>
      </c>
      <c r="B637" s="64">
        <v>0</v>
      </c>
      <c r="C637" s="64">
        <v>0</v>
      </c>
      <c r="D637" s="64">
        <v>0</v>
      </c>
      <c r="E637" s="64">
        <v>0</v>
      </c>
      <c r="F637" s="64">
        <v>0</v>
      </c>
    </row>
    <row r="638" spans="1:6" ht="12">
      <c r="A638" s="18" t="str">
        <f>CONCATENATE("% spesa ",$B$42)</f>
        <v>% spesa ente2</v>
      </c>
      <c r="B638" s="65"/>
      <c r="C638" s="65"/>
      <c r="D638" s="65"/>
      <c r="E638" s="65"/>
      <c r="F638" s="65"/>
    </row>
    <row r="639" spans="1:6" ht="12">
      <c r="A639" s="7"/>
      <c r="B639" s="19"/>
      <c r="C639" s="19"/>
      <c r="D639" s="19"/>
      <c r="E639" s="19"/>
      <c r="F639" s="19"/>
    </row>
    <row r="640" spans="1:6" ht="12">
      <c r="A640" s="7" t="s">
        <v>30</v>
      </c>
      <c r="B640" s="20">
        <f>IF(B603=0,0,B607*(INT($F$598/B603)+IF($F$598/B603=INT($F$598/B603),0,1)))</f>
        <v>0</v>
      </c>
      <c r="C640" s="20">
        <f>IF(C603=0,0,C607*(INT($F$598/C603)+IF($F$598/C603=INT($F$598/C603),0,1)))</f>
        <v>0</v>
      </c>
      <c r="D640" s="20">
        <f>IF(D603=0,0,D607*(INT($F$598/D603)+IF($F$598/D603=INT($F$598/D603),0,1)))</f>
        <v>0</v>
      </c>
      <c r="E640" s="20">
        <f>IF(E603=0,0,E607*(INT($F$598/E603)+IF($F$598/E603=INT($F$598/E603),0,1)))</f>
        <v>0</v>
      </c>
      <c r="F640" s="20">
        <f>IF(F603=0,0,F607*(INT($F$598/F603)+IF($F$598/F603=INT($F$598/F603),0,1)))</f>
        <v>0</v>
      </c>
    </row>
    <row r="641" spans="1:6" ht="12">
      <c r="A641" s="21" t="s">
        <v>48</v>
      </c>
      <c r="B641" s="20">
        <f>-IF(OR(B603=0,B604+B605=0),0,B640-(B607/B603)*$F$598)</f>
        <v>0</v>
      </c>
      <c r="C641" s="20">
        <f>-IF(OR(C603=0,C604+C605=0),0,C640-(C607/C603)*$F$598)</f>
        <v>0</v>
      </c>
      <c r="D641" s="20">
        <f>-IF(OR(D603=0,D604+D605=0),0,D640-(D607/D603)*$F$598)</f>
        <v>0</v>
      </c>
      <c r="E641" s="20">
        <f>-IF(OR(E603=0,E604+E605=0),0,E640-(E607/E603)*$F$598)</f>
        <v>0</v>
      </c>
      <c r="F641" s="20">
        <f>-IF(OR(F603=0,F604+F605=0),0,F640-(F607/F603)*$F$598)</f>
        <v>0</v>
      </c>
    </row>
    <row r="642" spans="1:6" ht="12">
      <c r="A642" s="21" t="s">
        <v>31</v>
      </c>
      <c r="B642" s="20">
        <f>B612*$F$598</f>
        <v>0</v>
      </c>
      <c r="C642" s="20">
        <f>C612*$F$598</f>
        <v>0</v>
      </c>
      <c r="D642" s="20">
        <f>D612*$F$598</f>
        <v>0</v>
      </c>
      <c r="E642" s="20">
        <f>E612*$F$598</f>
        <v>0</v>
      </c>
      <c r="F642" s="20">
        <f>F612*$F$598</f>
        <v>0</v>
      </c>
    </row>
    <row r="643" spans="1:6" ht="12">
      <c r="A643" s="22" t="s">
        <v>32</v>
      </c>
      <c r="B643" s="20">
        <f>B617*$F$598</f>
        <v>0</v>
      </c>
      <c r="C643" s="20">
        <f>C617*$F$598</f>
        <v>0</v>
      </c>
      <c r="D643" s="20">
        <f>D617*$F$598</f>
        <v>0</v>
      </c>
      <c r="E643" s="20">
        <f>E617*$F$598</f>
        <v>0</v>
      </c>
      <c r="F643" s="20">
        <f>F617*$F$598</f>
        <v>0</v>
      </c>
    </row>
    <row r="644" spans="1:6" ht="12">
      <c r="A644" s="22" t="s">
        <v>33</v>
      </c>
      <c r="B644" s="20">
        <f>(B622*(B623)*$E$36/5+B628*(B629)*$E$37/5+B634*(B635)*$E$38/5)*($F$598)/IF(LEFT($C$33)="m",12,1)</f>
        <v>0</v>
      </c>
      <c r="C644" s="20">
        <f>(C622*(C623)*$E$36/5+C628*(C629)*$E$37/5+C634*(C635)*$E$38/5)*($F$598)/IF(LEFT($C$33)="m",12,1)</f>
        <v>0</v>
      </c>
      <c r="D644" s="20">
        <f>(D622*(D623)*$E$36/5+D628*(D629)*$E$37/5+D634*(D635)*$E$38/5)*($F$598)/IF(LEFT($C$33)="m",12,1)</f>
        <v>0</v>
      </c>
      <c r="E644" s="20">
        <f>(E622*(E623)*$E$36/5+E628*(E629)*$E$37/5+E634*(E635)*$E$38/5)*($F$598)/IF(LEFT($C$33)="m",12,1)</f>
        <v>0</v>
      </c>
      <c r="F644" s="20">
        <f>(F622*(F623)*$E$36/5+F628*(F629)*$E$37/5+F634*(F635)*$E$38/5)*($F$598)/IF(LEFT($C$33)="m",12,1)</f>
        <v>0</v>
      </c>
    </row>
    <row r="645" spans="1:6" s="2" customFormat="1" ht="12">
      <c r="A645" s="39" t="s">
        <v>49</v>
      </c>
      <c r="B645" s="23">
        <f>SUM(B640:B644)</f>
        <v>0</v>
      </c>
      <c r="C645" s="23">
        <f>SUM(C640:C644)</f>
        <v>0</v>
      </c>
      <c r="D645" s="23">
        <f>SUM(D640:D644)</f>
        <v>0</v>
      </c>
      <c r="E645" s="23">
        <f>SUM(E640:E644)</f>
        <v>0</v>
      </c>
      <c r="F645" s="23">
        <f>SUM(F640:F644)</f>
        <v>0</v>
      </c>
    </row>
    <row r="646" spans="1:6" ht="12">
      <c r="A646" s="7" t="s">
        <v>10</v>
      </c>
      <c r="B646" s="20">
        <f>B640*B608+B642*B613+B643*B618+(B622*(B623)*B624*$F$36/5+B628*(B629)*B630*$F$37/5+B634*(B635)*B636*$F$38/5)*($F$598)/IF(LEFT($C$33)="m",12,1)</f>
        <v>0</v>
      </c>
      <c r="C646" s="20">
        <f>C640*C608+C642*C613+C643*C618+(C622*(C623)*C624*$F$36/5+C628*(C629)*C630*$F$37/5+C634*(C635)*C636*$F$38/5)*($F$598)/IF(LEFT($C$33)="m",12,1)</f>
        <v>0</v>
      </c>
      <c r="D646" s="20">
        <f>D640*D608+D642*D613+D643*D618+(D622*(D623)*D624*$F$36/5+D628*(D629)*D630*$F$37/5+D634*(D635)*D636*$F$38/5)*($F$598)/IF(LEFT($C$33)="m",12,1)</f>
        <v>0</v>
      </c>
      <c r="E646" s="20">
        <f>E640*E608+E642*E613+E643*E618+(E622*(E623)*E624*$F$36/5+E628*(E629)*E630*$F$37/5+E634*(E635)*E636*$F$38/5)*($F$598)/IF(LEFT($C$33)="m",12,1)</f>
        <v>0</v>
      </c>
      <c r="F646" s="20">
        <f>F640*F608+F642*F613+F643*F618+(F622*(F623)*F624*$F$36/5+F628*(F629)*F630*$F$37/5+F634*(F635)*F636*$F$38/5)*($F$598)/IF(LEFT($C$33)="m",12,1)</f>
        <v>0</v>
      </c>
    </row>
    <row r="647" spans="1:6" ht="12">
      <c r="A647" s="18" t="str">
        <f>CONCATENATE("spesa ",$B$41)</f>
        <v>spesa ente1</v>
      </c>
      <c r="B647" s="20">
        <f>B640*B609+B642*B614+B643*B619+(B622*(B623)*B625*$F$36/5+B628*(B629)*B631*$F$37/5+B634*(B635)*B637*$F$38/5)*($F$598)/IF(LEFT($C$33)="m",12,1)</f>
        <v>0</v>
      </c>
      <c r="C647" s="20">
        <f>C640*C609+C642*C614+C643*C619+(C622*(C623)*C625*$F$36/5+C628*(C629)*C631*$F$37/5+C634*(C635)*C637*$F$38/5)*($F$598)/IF(LEFT($C$33)="m",12,1)</f>
        <v>0</v>
      </c>
      <c r="D647" s="20">
        <f>D640*D609+D642*D614+D643*D619+(D622*(D623)*D625*$F$36/5+D628*(D629)*D631*$F$37/5+D634*(D635)*D637*$F$38/5)*($F$598)/IF(LEFT($C$33)="m",12,1)</f>
        <v>0</v>
      </c>
      <c r="E647" s="20">
        <f>E640*E609+E642*E614+E643*E619+(E622*(E623)*E625*$F$36/5+E628*(E629)*E631*$F$37/5+E634*(E635)*E637*$F$38/5)*($F$598)/IF(LEFT($C$33)="m",12,1)</f>
        <v>0</v>
      </c>
      <c r="F647" s="20">
        <f>F640*F609+F642*F614+F643*F619+(F622*(F623)*F625*$F$36/5+F628*(F629)*F631*$F$37/5+F634*(F635)*F637*$F$38/5)*($F$598)/IF(LEFT($C$33)="m",12,1)</f>
        <v>0</v>
      </c>
    </row>
    <row r="648" spans="1:6" ht="12">
      <c r="A648" s="18" t="str">
        <f>CONCATENATE("spesa ",$B$42)</f>
        <v>spesa ente2</v>
      </c>
      <c r="B648" s="20">
        <f>B640*B610+B642*B615+B643*B620+(B622*(B623)*B626*$F$36/5+B628*(B629)*B632*$F$37/5+B634*(B635)*B638*$F$38/5)*($F$598)/IF(LEFT($C$33)="m",12,1)</f>
        <v>0</v>
      </c>
      <c r="C648" s="20">
        <f>C640*C610+C642*C615+C643*C620+(C622*(C623)*C626*$F$36/5+C628*(C629)*C632*$F$37/5+C634*(C635)*C638*$F$38/5)*($F$598)/IF(LEFT($C$33)="m",12,1)</f>
        <v>0</v>
      </c>
      <c r="D648" s="20">
        <f>D640*D610+D642*D615+D643*D620+(D622*(D623)*D626*$F$36/5+D628*(D629)*D632*$F$37/5+D634*(D635)*D638*$F$38/5)*($F$598)/IF(LEFT($C$33)="m",12,1)</f>
        <v>0</v>
      </c>
      <c r="E648" s="20">
        <f>E640*E610+E642*E615+E643*E620+(E622*(E623)*E626*$F$36/5+E628*(E629)*E632*$F$37/5+E634*(E635)*E638*$F$38/5)*($F$598)/IF(LEFT($C$33)="m",12,1)</f>
        <v>0</v>
      </c>
      <c r="F648" s="20">
        <f>F640*F610+F642*F615+F643*F620+(F622*(F623)*F626*$F$36/5+F628*(F629)*F632*$F$37/5+F634*(F635)*F638*$F$38/5)*($F$598)/IF(LEFT($C$33)="m",12,1)</f>
        <v>0</v>
      </c>
    </row>
    <row r="649" spans="1:6" ht="12">
      <c r="A649" s="24"/>
      <c r="B649" s="25"/>
      <c r="C649" s="25"/>
      <c r="D649" s="25"/>
      <c r="E649" s="25"/>
      <c r="F649" s="26"/>
    </row>
    <row r="650" spans="1:6" ht="12">
      <c r="A650" s="11" t="s">
        <v>34</v>
      </c>
      <c r="B650" s="27">
        <f>B645-$F645</f>
        <v>0</v>
      </c>
      <c r="C650" s="27">
        <f>C645-$F645</f>
        <v>0</v>
      </c>
      <c r="D650" s="27">
        <f>D645-$F645</f>
        <v>0</v>
      </c>
      <c r="E650" s="27">
        <f>E645-$F645</f>
        <v>0</v>
      </c>
      <c r="F650" s="27">
        <f>F645-$F645</f>
        <v>0</v>
      </c>
    </row>
    <row r="651" spans="1:6" ht="12">
      <c r="A651" s="28"/>
      <c r="B651" s="25"/>
      <c r="C651" s="25"/>
      <c r="D651" s="25"/>
      <c r="E651" s="25"/>
      <c r="F651" s="25"/>
    </row>
    <row r="652" spans="1:6" s="37" customFormat="1" ht="12">
      <c r="A652" s="31"/>
      <c r="B652" s="36"/>
      <c r="C652" s="36"/>
      <c r="D652" s="36"/>
      <c r="E652" s="36"/>
      <c r="F652" s="36"/>
    </row>
    <row r="653" spans="1:6" ht="12">
      <c r="A653" s="38" t="s">
        <v>46</v>
      </c>
      <c r="B653" s="58"/>
      <c r="C653" s="68">
        <f>IF(OR(B653&lt;1,B653&gt;5),"",IF(B653=1,B601,IF(B653=2,C601,IF(B653=3,D601,IF(B653=4,E601,F601)))))</f>
      </c>
      <c r="D653" s="69"/>
      <c r="E653" s="69"/>
      <c r="F653" s="69"/>
    </row>
    <row r="654" spans="1:6" s="2" customFormat="1" ht="12">
      <c r="A654" s="35" t="s">
        <v>45</v>
      </c>
      <c r="B654" s="35" t="s">
        <v>36</v>
      </c>
      <c r="C654" s="35" t="s">
        <v>35</v>
      </c>
      <c r="D654" s="35" t="s">
        <v>15</v>
      </c>
      <c r="E654" s="35" t="str">
        <f>CONCATENATE("spesa ",$B$41)</f>
        <v>spesa ente1</v>
      </c>
      <c r="F654" s="29" t="str">
        <f>CONCATENATE("spesa ",$B$42)</f>
        <v>spesa ente2</v>
      </c>
    </row>
    <row r="655" spans="1:6" ht="12">
      <c r="A655" s="27">
        <f>IF(B653=1,B607,IF(B653=2,C607,IF(B653=3,D607,IF(B653=4,E607,F607))))</f>
        <v>0</v>
      </c>
      <c r="B655" s="27">
        <f>IF(B653=1,B650,IF(B653=2,C650,IF(B653=3,D650,IF(B653=4,E650,F650))))</f>
        <v>0</v>
      </c>
      <c r="C655" s="27">
        <f>IF(B653=1,B641,IF(B653=2,C641,IF(B653=3,D641,IF(B653=4,E641,F650))))</f>
        <v>0</v>
      </c>
      <c r="D655" s="27">
        <f>IF(B653=1,B646,IF(B653=2,C646,IF(B653=3,D646,IF(B653=4,E646,F646))))</f>
        <v>0</v>
      </c>
      <c r="E655" s="27">
        <f>IF(B653=1,B647,IF(B653=2,C647,IF(B653=3,D647,IF(B653=4,E647,F647))))</f>
        <v>0</v>
      </c>
      <c r="F655" s="27">
        <f>IF(B653=1,B648,IF(B653=2,C648,IF(B653=3,D648,IF(B653=4,E648,F648))))</f>
        <v>0</v>
      </c>
    </row>
    <row r="656" spans="1:6" ht="18.75">
      <c r="A656" s="71" t="s">
        <v>73</v>
      </c>
      <c r="B656" s="71"/>
      <c r="C656" s="71"/>
      <c r="D656" s="71"/>
      <c r="E656" s="71"/>
      <c r="F656" s="71"/>
    </row>
    <row r="658" spans="1:6" ht="12">
      <c r="A658" s="4" t="s">
        <v>11</v>
      </c>
      <c r="B658" s="72">
        <f>$B$3</f>
        <v>0</v>
      </c>
      <c r="C658" s="72"/>
      <c r="D658" s="72"/>
      <c r="E658" s="72"/>
      <c r="F658" s="72"/>
    </row>
    <row r="659" spans="1:6" ht="12">
      <c r="A659" s="4" t="s">
        <v>8</v>
      </c>
      <c r="B659" s="70"/>
      <c r="C659" s="70"/>
      <c r="D659" s="70"/>
      <c r="E659" s="70"/>
      <c r="F659" s="70"/>
    </row>
    <row r="660" spans="1:6" ht="12">
      <c r="A660" s="4"/>
      <c r="B660" s="10"/>
      <c r="C660" s="10"/>
      <c r="D660" s="10"/>
      <c r="E660" s="10"/>
      <c r="F660" s="38" t="str">
        <f>(IF(LEFT($C$33,1)="m","mesi effettivi","anni effettivi"))</f>
        <v>anni effettivi</v>
      </c>
    </row>
    <row r="661" spans="1:6" ht="12">
      <c r="A661" s="9" t="str">
        <f>IF(LEFT($C$33,1)="m","mese inizio","anno inizio")</f>
        <v>anno inizio</v>
      </c>
      <c r="B661" s="58"/>
      <c r="C661" s="5" t="s">
        <v>37</v>
      </c>
      <c r="D661" s="60"/>
      <c r="E661" s="9" t="str">
        <f>$C$33</f>
        <v>anni</v>
      </c>
      <c r="F661" s="38">
        <f>IF(AND(B661&gt;0,B661&lt;=$B$33),IF(D661&gt;$B$33-B661+1,$B$33-B661+1,D661),0)</f>
        <v>0</v>
      </c>
    </row>
    <row r="662" spans="1:6" ht="12">
      <c r="A662" s="4"/>
      <c r="B662" s="7"/>
      <c r="C662" s="5"/>
      <c r="D662" s="34"/>
      <c r="E662" s="5"/>
      <c r="F662" s="5"/>
    </row>
    <row r="663" spans="1:6" s="2" customFormat="1" ht="12">
      <c r="A663" s="11"/>
      <c r="B663" s="6" t="s">
        <v>24</v>
      </c>
      <c r="C663" s="6" t="s">
        <v>25</v>
      </c>
      <c r="D663" s="6" t="s">
        <v>26</v>
      </c>
      <c r="E663" s="6" t="s">
        <v>27</v>
      </c>
      <c r="F663" s="6" t="s">
        <v>29</v>
      </c>
    </row>
    <row r="664" spans="1:6" s="2" customFormat="1" ht="12">
      <c r="A664" s="11"/>
      <c r="B664" s="61"/>
      <c r="C664" s="61"/>
      <c r="D664" s="61"/>
      <c r="E664" s="61"/>
      <c r="F664" s="6" t="s">
        <v>9</v>
      </c>
    </row>
    <row r="665" spans="1:6" s="2" customFormat="1" ht="12">
      <c r="A665" s="31" t="s">
        <v>22</v>
      </c>
      <c r="B665" s="18"/>
      <c r="C665" s="32"/>
      <c r="D665" s="32"/>
      <c r="E665" s="32"/>
      <c r="F665" s="32"/>
    </row>
    <row r="666" spans="1:6" s="2" customFormat="1" ht="12">
      <c r="A666" s="18" t="str">
        <f>IF(LEFT($C$33,1)="m","Durata tecnica mesi","Durata tecnica anni")</f>
        <v>Durata tecnica anni</v>
      </c>
      <c r="B666" s="62"/>
      <c r="C666" s="62"/>
      <c r="D666" s="62"/>
      <c r="E666" s="62"/>
      <c r="F666" s="12"/>
    </row>
    <row r="667" spans="1:6" s="2" customFormat="1" ht="12">
      <c r="A667" s="18" t="s">
        <v>58</v>
      </c>
      <c r="B667" s="62"/>
      <c r="C667" s="62"/>
      <c r="D667" s="62"/>
      <c r="E667" s="62"/>
      <c r="F667" s="12"/>
    </row>
    <row r="668" spans="1:6" s="2" customFormat="1" ht="12">
      <c r="A668" s="18" t="s">
        <v>59</v>
      </c>
      <c r="B668" s="62"/>
      <c r="C668" s="62"/>
      <c r="D668" s="62"/>
      <c r="E668" s="62"/>
      <c r="F668" s="12"/>
    </row>
    <row r="669" spans="1:6" s="2" customFormat="1" ht="12">
      <c r="A669" s="33" t="s">
        <v>16</v>
      </c>
      <c r="B669" s="13"/>
      <c r="C669" s="13"/>
      <c r="D669" s="13"/>
      <c r="E669" s="13"/>
      <c r="F669" s="13"/>
    </row>
    <row r="670" spans="1:6" ht="12">
      <c r="A670" s="18" t="s">
        <v>28</v>
      </c>
      <c r="B670" s="63"/>
      <c r="C670" s="63"/>
      <c r="D670" s="63"/>
      <c r="E670" s="63"/>
      <c r="F670" s="14"/>
    </row>
    <row r="671" spans="1:6" ht="12">
      <c r="A671" s="18" t="s">
        <v>23</v>
      </c>
      <c r="B671" s="15">
        <f>1-B672-B673</f>
        <v>1</v>
      </c>
      <c r="C671" s="15">
        <f>1-C672-C673</f>
        <v>1</v>
      </c>
      <c r="D671" s="15">
        <f>1-D672-D673</f>
        <v>1</v>
      </c>
      <c r="E671" s="15">
        <f>1-E672-E673</f>
        <v>1</v>
      </c>
      <c r="F671" s="15"/>
    </row>
    <row r="672" spans="1:6" ht="12">
      <c r="A672" s="18" t="str">
        <f>CONCATENATE("% spesa ",$B$41)</f>
        <v>% spesa ente1</v>
      </c>
      <c r="B672" s="64"/>
      <c r="C672" s="64"/>
      <c r="D672" s="64"/>
      <c r="E672" s="64"/>
      <c r="F672" s="15"/>
    </row>
    <row r="673" spans="1:6" ht="12">
      <c r="A673" s="18" t="str">
        <f>CONCATENATE("% spesa ",$B$42)</f>
        <v>% spesa ente2</v>
      </c>
      <c r="B673" s="65"/>
      <c r="C673" s="65"/>
      <c r="D673" s="65"/>
      <c r="E673" s="65"/>
      <c r="F673" s="16"/>
    </row>
    <row r="674" spans="1:6" s="2" customFormat="1" ht="12">
      <c r="A674" s="33" t="s">
        <v>17</v>
      </c>
      <c r="B674" s="17"/>
      <c r="C674" s="17"/>
      <c r="D674" s="17"/>
      <c r="E674" s="17"/>
      <c r="F674" s="17"/>
    </row>
    <row r="675" spans="1:6" ht="12">
      <c r="A675" s="18" t="str">
        <f>IF(LEFT($C$33,1)="m","Costo mensile","Costo annuo")</f>
        <v>Costo annuo</v>
      </c>
      <c r="B675" s="63"/>
      <c r="C675" s="63"/>
      <c r="D675" s="63"/>
      <c r="E675" s="63"/>
      <c r="F675" s="14">
        <v>0</v>
      </c>
    </row>
    <row r="676" spans="1:6" ht="12">
      <c r="A676" s="18" t="s">
        <v>23</v>
      </c>
      <c r="B676" s="15">
        <f>1-B677-B678</f>
        <v>1</v>
      </c>
      <c r="C676" s="15">
        <f>1-C677-C678</f>
        <v>1</v>
      </c>
      <c r="D676" s="15">
        <f>1-D677-D678</f>
        <v>1</v>
      </c>
      <c r="E676" s="15">
        <f>1-E677-E678</f>
        <v>1</v>
      </c>
      <c r="F676" s="15"/>
    </row>
    <row r="677" spans="1:6" ht="12">
      <c r="A677" s="18" t="str">
        <f>CONCATENATE("% spesa ",$B$41)</f>
        <v>% spesa ente1</v>
      </c>
      <c r="B677" s="64">
        <v>0</v>
      </c>
      <c r="C677" s="64">
        <v>0</v>
      </c>
      <c r="D677" s="64">
        <v>0</v>
      </c>
      <c r="E677" s="64">
        <v>0</v>
      </c>
      <c r="F677" s="15">
        <v>0</v>
      </c>
    </row>
    <row r="678" spans="1:6" ht="12">
      <c r="A678" s="18" t="str">
        <f>CONCATENATE("% spesa ",$B$42)</f>
        <v>% spesa ente2</v>
      </c>
      <c r="B678" s="65"/>
      <c r="C678" s="65"/>
      <c r="D678" s="65"/>
      <c r="E678" s="65">
        <v>0</v>
      </c>
      <c r="F678" s="16"/>
    </row>
    <row r="679" spans="1:6" s="2" customFormat="1" ht="12">
      <c r="A679" s="33" t="s">
        <v>18</v>
      </c>
      <c r="B679" s="17"/>
      <c r="C679" s="17"/>
      <c r="D679" s="17"/>
      <c r="E679" s="17"/>
      <c r="F679" s="17"/>
    </row>
    <row r="680" spans="1:6" ht="12">
      <c r="A680" s="18" t="str">
        <f>IF(LEFT($C$33,1)="m","Costo mensile","Costo annuo")</f>
        <v>Costo annuo</v>
      </c>
      <c r="B680" s="63">
        <v>0</v>
      </c>
      <c r="C680" s="63">
        <v>0</v>
      </c>
      <c r="D680" s="63">
        <v>0</v>
      </c>
      <c r="E680" s="63"/>
      <c r="F680" s="14">
        <v>0</v>
      </c>
    </row>
    <row r="681" spans="1:6" ht="12">
      <c r="A681" s="18" t="s">
        <v>23</v>
      </c>
      <c r="B681" s="15">
        <f>1-B682-B683</f>
        <v>1</v>
      </c>
      <c r="C681" s="15">
        <f>1-C682-C683</f>
        <v>1</v>
      </c>
      <c r="D681" s="15">
        <f>1-D682-D683</f>
        <v>1</v>
      </c>
      <c r="E681" s="15">
        <f>1-E682-E683</f>
        <v>1</v>
      </c>
      <c r="F681" s="15"/>
    </row>
    <row r="682" spans="1:6" ht="12">
      <c r="A682" s="18" t="str">
        <f>CONCATENATE("% spesa ",$B$41)</f>
        <v>% spesa ente1</v>
      </c>
      <c r="B682" s="64">
        <v>0</v>
      </c>
      <c r="C682" s="64">
        <v>0</v>
      </c>
      <c r="D682" s="64">
        <v>0</v>
      </c>
      <c r="E682" s="64">
        <v>0</v>
      </c>
      <c r="F682" s="15">
        <v>0</v>
      </c>
    </row>
    <row r="683" spans="1:6" ht="12">
      <c r="A683" s="18" t="str">
        <f>CONCATENATE("% spesa ",$B$42)</f>
        <v>% spesa ente2</v>
      </c>
      <c r="B683" s="65"/>
      <c r="C683" s="65"/>
      <c r="D683" s="65"/>
      <c r="E683" s="65"/>
      <c r="F683" s="16"/>
    </row>
    <row r="684" spans="1:6" s="2" customFormat="1" ht="12">
      <c r="A684" s="33" t="s">
        <v>19</v>
      </c>
      <c r="B684" s="18"/>
      <c r="C684" s="18"/>
      <c r="D684" s="18"/>
      <c r="E684" s="18"/>
      <c r="F684" s="18"/>
    </row>
    <row r="685" spans="1:6" ht="12">
      <c r="A685" s="18" t="s">
        <v>0</v>
      </c>
      <c r="B685" s="62"/>
      <c r="C685" s="62"/>
      <c r="D685" s="62"/>
      <c r="E685" s="62"/>
      <c r="F685" s="62"/>
    </row>
    <row r="686" spans="1:6" ht="12">
      <c r="A686" s="18" t="s">
        <v>64</v>
      </c>
      <c r="B686" s="62"/>
      <c r="C686" s="62"/>
      <c r="D686" s="62"/>
      <c r="E686" s="62"/>
      <c r="F686" s="62"/>
    </row>
    <row r="687" spans="1:6" s="2" customFormat="1" ht="12">
      <c r="A687" s="18" t="s">
        <v>23</v>
      </c>
      <c r="B687" s="15">
        <f>1-B688-B689</f>
        <v>1</v>
      </c>
      <c r="C687" s="15">
        <f>1-C688-C689</f>
        <v>1</v>
      </c>
      <c r="D687" s="15">
        <f>1-D688-D689</f>
        <v>1</v>
      </c>
      <c r="E687" s="15">
        <f>1-E688-E689</f>
        <v>1</v>
      </c>
      <c r="F687" s="15">
        <f>1-F688-F689</f>
        <v>1</v>
      </c>
    </row>
    <row r="688" spans="1:6" ht="12">
      <c r="A688" s="18" t="str">
        <f>CONCATENATE("% spesa ",$B$41)</f>
        <v>% spesa ente1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</row>
    <row r="689" spans="1:6" ht="12">
      <c r="A689" s="18" t="str">
        <f>CONCATENATE("% spesa ",$B$42)</f>
        <v>% spesa ente2</v>
      </c>
      <c r="B689" s="65"/>
      <c r="C689" s="65"/>
      <c r="D689" s="65"/>
      <c r="E689" s="65"/>
      <c r="F689" s="65"/>
    </row>
    <row r="690" spans="1:6" ht="12">
      <c r="A690" s="33" t="s">
        <v>20</v>
      </c>
      <c r="B690" s="18"/>
      <c r="C690" s="18"/>
      <c r="D690" s="18"/>
      <c r="E690" s="18"/>
      <c r="F690" s="18"/>
    </row>
    <row r="691" spans="1:6" ht="12">
      <c r="A691" s="18" t="s">
        <v>0</v>
      </c>
      <c r="B691" s="62"/>
      <c r="C691" s="62">
        <v>0</v>
      </c>
      <c r="D691" s="62"/>
      <c r="E691" s="62"/>
      <c r="F691" s="62"/>
    </row>
    <row r="692" spans="1:6" ht="12">
      <c r="A692" s="18" t="s">
        <v>64</v>
      </c>
      <c r="B692" s="62"/>
      <c r="C692" s="62"/>
      <c r="D692" s="62"/>
      <c r="E692" s="62"/>
      <c r="F692" s="62"/>
    </row>
    <row r="693" spans="1:6" ht="12">
      <c r="A693" s="18" t="s">
        <v>23</v>
      </c>
      <c r="B693" s="15">
        <f>1-B694-B695</f>
        <v>1</v>
      </c>
      <c r="C693" s="15">
        <f>1-C694-C695</f>
        <v>1</v>
      </c>
      <c r="D693" s="15">
        <f>1-D694-D695</f>
        <v>1</v>
      </c>
      <c r="E693" s="15">
        <f>1-E694-E695</f>
        <v>1</v>
      </c>
      <c r="F693" s="15">
        <f>1-F694-F695</f>
        <v>1</v>
      </c>
    </row>
    <row r="694" spans="1:6" s="8" customFormat="1" ht="12">
      <c r="A694" s="18" t="str">
        <f>CONCATENATE("% spesa ",$B$41)</f>
        <v>% spesa ente1</v>
      </c>
      <c r="B694" s="64">
        <v>0</v>
      </c>
      <c r="C694" s="64">
        <v>0</v>
      </c>
      <c r="D694" s="64"/>
      <c r="E694" s="64">
        <v>0</v>
      </c>
      <c r="F694" s="64">
        <v>0</v>
      </c>
    </row>
    <row r="695" spans="1:6" s="8" customFormat="1" ht="12">
      <c r="A695" s="18" t="str">
        <f>CONCATENATE("% spesa ",$B$42)</f>
        <v>% spesa ente2</v>
      </c>
      <c r="B695" s="65"/>
      <c r="C695" s="65"/>
      <c r="D695" s="65"/>
      <c r="E695" s="65"/>
      <c r="F695" s="65"/>
    </row>
    <row r="696" spans="1:6" s="2" customFormat="1" ht="12">
      <c r="A696" s="33" t="s">
        <v>21</v>
      </c>
      <c r="B696" s="18"/>
      <c r="C696" s="18"/>
      <c r="D696" s="18"/>
      <c r="E696" s="18"/>
      <c r="F696" s="18"/>
    </row>
    <row r="697" spans="1:6" ht="12">
      <c r="A697" s="18" t="s">
        <v>0</v>
      </c>
      <c r="B697" s="62">
        <v>0</v>
      </c>
      <c r="C697" s="62">
        <v>0</v>
      </c>
      <c r="D697" s="62">
        <v>0</v>
      </c>
      <c r="E697" s="62">
        <v>0</v>
      </c>
      <c r="F697" s="62">
        <v>0</v>
      </c>
    </row>
    <row r="698" spans="1:6" ht="12">
      <c r="A698" s="18" t="s">
        <v>64</v>
      </c>
      <c r="B698" s="62">
        <v>0</v>
      </c>
      <c r="C698" s="62">
        <v>0</v>
      </c>
      <c r="D698" s="62">
        <v>0</v>
      </c>
      <c r="E698" s="62">
        <v>0</v>
      </c>
      <c r="F698" s="62">
        <v>0</v>
      </c>
    </row>
    <row r="699" spans="1:6" ht="12">
      <c r="A699" s="18" t="s">
        <v>23</v>
      </c>
      <c r="B699" s="15">
        <f>1-B700-B701</f>
        <v>1</v>
      </c>
      <c r="C699" s="15">
        <f>1-C700-C701</f>
        <v>1</v>
      </c>
      <c r="D699" s="15">
        <f>1-D700-D701</f>
        <v>1</v>
      </c>
      <c r="E699" s="15">
        <f>1-E700-E701</f>
        <v>1</v>
      </c>
      <c r="F699" s="15">
        <f>1-F700-F701</f>
        <v>1</v>
      </c>
    </row>
    <row r="700" spans="1:6" ht="12">
      <c r="A700" s="18" t="str">
        <f>CONCATENATE("% spesa ",$B$41)</f>
        <v>% spesa ente1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</row>
    <row r="701" spans="1:6" ht="12">
      <c r="A701" s="18" t="str">
        <f>CONCATENATE("% spesa ",$B$42)</f>
        <v>% spesa ente2</v>
      </c>
      <c r="B701" s="65"/>
      <c r="C701" s="65"/>
      <c r="D701" s="65"/>
      <c r="E701" s="65"/>
      <c r="F701" s="65"/>
    </row>
    <row r="702" spans="1:6" ht="12">
      <c r="A702" s="7"/>
      <c r="B702" s="19"/>
      <c r="C702" s="19"/>
      <c r="D702" s="19"/>
      <c r="E702" s="19"/>
      <c r="F702" s="19"/>
    </row>
    <row r="703" spans="1:6" ht="12">
      <c r="A703" s="7" t="s">
        <v>30</v>
      </c>
      <c r="B703" s="20">
        <f>IF(B666=0,0,B670*(INT($F$661/B666)+IF($F$661/B666=INT($F$661/B666),0,1)))</f>
        <v>0</v>
      </c>
      <c r="C703" s="20">
        <f>IF(C666=0,0,C670*(INT($F$661/C666)+IF($F$661/C666=INT($F$661/C666),0,1)))</f>
        <v>0</v>
      </c>
      <c r="D703" s="20">
        <f>IF(D666=0,0,D670*(INT($F$661/D666)+IF($F$661/D666=INT($F$661/D666),0,1)))</f>
        <v>0</v>
      </c>
      <c r="E703" s="20">
        <f>IF(E666=0,0,E670*(INT($F$661/E666)+IF($F$661/E666=INT($F$661/E666),0,1)))</f>
        <v>0</v>
      </c>
      <c r="F703" s="20">
        <f>IF(F666=0,0,F670*(INT($F$661/F666)+IF($F$661/F666=INT($F$661/F666),0,1)))</f>
        <v>0</v>
      </c>
    </row>
    <row r="704" spans="1:6" ht="12">
      <c r="A704" s="21" t="s">
        <v>48</v>
      </c>
      <c r="B704" s="20">
        <f>-IF(OR(B666=0,B667+B668=0),0,B703-(B670/B666)*$F$661)</f>
        <v>0</v>
      </c>
      <c r="C704" s="20">
        <f>-IF(OR(C666=0,C667+C668=0),0,C703-(C670/C666)*$F$661)</f>
        <v>0</v>
      </c>
      <c r="D704" s="20">
        <f>-IF(OR(D666=0,D667+D668=0),0,D703-(D670/D666)*$F$661)</f>
        <v>0</v>
      </c>
      <c r="E704" s="20">
        <f>-IF(OR(E666=0,E667+E668=0),0,E703-(E670/E666)*$F$661)</f>
        <v>0</v>
      </c>
      <c r="F704" s="20">
        <f>-IF(OR(F666=0,F667+F668=0),0,F703-(F670/F666)*$F$661)</f>
        <v>0</v>
      </c>
    </row>
    <row r="705" spans="1:6" ht="12">
      <c r="A705" s="21" t="s">
        <v>31</v>
      </c>
      <c r="B705" s="20">
        <f>B675*$F$661</f>
        <v>0</v>
      </c>
      <c r="C705" s="20">
        <f>C675*$F$661</f>
        <v>0</v>
      </c>
      <c r="D705" s="20">
        <f>D675*$F$661</f>
        <v>0</v>
      </c>
      <c r="E705" s="20">
        <f>E675*$F$661</f>
        <v>0</v>
      </c>
      <c r="F705" s="20">
        <f>F675*$F$661</f>
        <v>0</v>
      </c>
    </row>
    <row r="706" spans="1:6" ht="12">
      <c r="A706" s="22" t="s">
        <v>32</v>
      </c>
      <c r="B706" s="20">
        <f>B680*$F$661</f>
        <v>0</v>
      </c>
      <c r="C706" s="20">
        <f>C680*$F$661</f>
        <v>0</v>
      </c>
      <c r="D706" s="20">
        <f>D680*$F$661</f>
        <v>0</v>
      </c>
      <c r="E706" s="20">
        <f>E680*$F$661</f>
        <v>0</v>
      </c>
      <c r="F706" s="20">
        <f>F680*$F$661</f>
        <v>0</v>
      </c>
    </row>
    <row r="707" spans="1:6" ht="12">
      <c r="A707" s="22" t="s">
        <v>33</v>
      </c>
      <c r="B707" s="20">
        <f>(B685*(B686)*$E$36/5+B691*(B692)*$E$37/5+B697*(B698)*$E$38/5)*($F$661)/IF(LEFT($C$33)="m",12,1)</f>
        <v>0</v>
      </c>
      <c r="C707" s="20">
        <f>(C685*(C686)*$E$36/5+C691*(C692)*$E$37/5+C697*(C698)*$E$38/5)*($F$661)/IF(LEFT($C$33)="m",12,1)</f>
        <v>0</v>
      </c>
      <c r="D707" s="20">
        <f>(D685*(D686)*$E$36/5+D691*(D692)*$E$37/5+D697*(D698)*$E$38/5)*($F$661)/IF(LEFT($C$33)="m",12,1)</f>
        <v>0</v>
      </c>
      <c r="E707" s="20">
        <f>(E685*(E686)*$E$36/5+E691*(E692)*$E$37/5+E697*(E698)*$E$38/5)*($F$661)/IF(LEFT($C$33)="m",12,1)</f>
        <v>0</v>
      </c>
      <c r="F707" s="20">
        <f>(F685*(F686)*$E$36/5+F691*(F692)*$E$37/5+F697*(F698)*$E$38/5)*($F$661)/IF(LEFT($C$33)="m",12,1)</f>
        <v>0</v>
      </c>
    </row>
    <row r="708" spans="1:6" s="2" customFormat="1" ht="12">
      <c r="A708" s="39" t="s">
        <v>49</v>
      </c>
      <c r="B708" s="23">
        <f>SUM(B703:B707)</f>
        <v>0</v>
      </c>
      <c r="C708" s="23">
        <f>SUM(C703:C707)</f>
        <v>0</v>
      </c>
      <c r="D708" s="23">
        <f>SUM(D703:D707)</f>
        <v>0</v>
      </c>
      <c r="E708" s="23">
        <f>SUM(E703:E707)</f>
        <v>0</v>
      </c>
      <c r="F708" s="23">
        <f>SUM(F703:F707)</f>
        <v>0</v>
      </c>
    </row>
    <row r="709" spans="1:6" ht="12">
      <c r="A709" s="7" t="s">
        <v>10</v>
      </c>
      <c r="B709" s="20">
        <f>B703*B671+B705*B676+B706*B681+(B685*(B686)*B687*$F$36/5+B691*(B692)*B693*$F$37/5+B697*(B698)*B699*$F$38/5)*($F$661)/IF(LEFT($C$33)="m",12,1)</f>
        <v>0</v>
      </c>
      <c r="C709" s="20">
        <f>C703*C671+C705*C676+C706*C681+(C685*(C686)*C687*$F$36/5+C691*(C692)*C693*$F$37/5+C697*(C698)*C699*$F$38/5)*($F$661)/IF(LEFT($C$33)="m",12,1)</f>
        <v>0</v>
      </c>
      <c r="D709" s="20">
        <f>D703*D671+D705*D676+D706*D681+(D685*(D686)*D687*$F$36/5+D691*(D692)*D693*$F$37/5+D697*(D698)*D699*$F$38/5)*($F$661)/IF(LEFT($C$33)="m",12,1)</f>
        <v>0</v>
      </c>
      <c r="E709" s="20">
        <f>E703*E671+E705*E676+E706*E681+(E685*(E686)*E687*$F$36/5+E691*(E692)*E693*$F$37/5+E697*(E698)*E699*$F$38/5)*($F$661)/IF(LEFT($C$33)="m",12,1)</f>
        <v>0</v>
      </c>
      <c r="F709" s="20">
        <f>F703*F671+F705*F676+F706*F681+(F685*(F686)*F687*$F$36/5+F691*(F692)*F693*$F$37/5+F697*(F698)*F699*$F$38/5)*($F$661)/IF(LEFT($C$33)="m",12,1)</f>
        <v>0</v>
      </c>
    </row>
    <row r="710" spans="1:6" ht="12">
      <c r="A710" s="18" t="str">
        <f>CONCATENATE("spesa ",$B$41)</f>
        <v>spesa ente1</v>
      </c>
      <c r="B710" s="20">
        <f>B703*B672+B705*B677+B706*B682+(B685*(B686)*B688*$F$36/5+B691*(B692)*B694*$F$37/5+B697*(B698)*B700*$F$38/5)*($F$661)/IF(LEFT($C$33)="m",12,1)</f>
        <v>0</v>
      </c>
      <c r="C710" s="20">
        <f>C703*C672+C705*C677+C706*C682+(C685*(C686)*C688*$F$36/5+C691*(C692)*C694*$F$37/5+C697*(C698)*C700*$F$38/5)*($F$661)/IF(LEFT($C$33)="m",12,1)</f>
        <v>0</v>
      </c>
      <c r="D710" s="20">
        <f>D703*D672+D705*D677+D706*D682+(D685*(D686)*D688*$F$36/5+D691*(D692)*D694*$F$37/5+D697*(D698)*D700*$F$38/5)*($F$661)/IF(LEFT($C$33)="m",12,1)</f>
        <v>0</v>
      </c>
      <c r="E710" s="20">
        <f>E703*E672+E705*E677+E706*E682+(E685*(E686)*E688*$F$36/5+E691*(E692)*E694*$F$37/5+E697*(E698)*E700*$F$38/5)*($F$661)/IF(LEFT($C$33)="m",12,1)</f>
        <v>0</v>
      </c>
      <c r="F710" s="20">
        <f>F703*F672+F705*F677+F706*F682+(F685*(F686)*F688*$F$36/5+F691*(F692)*F694*$F$37/5+F697*(F698)*F700*$F$38/5)*($F$661)/IF(LEFT($C$33)="m",12,1)</f>
        <v>0</v>
      </c>
    </row>
    <row r="711" spans="1:6" ht="12">
      <c r="A711" s="18" t="str">
        <f>CONCATENATE("spesa ",$B$42)</f>
        <v>spesa ente2</v>
      </c>
      <c r="B711" s="20">
        <f>B703*B673+B705*B678+B706*B683+(B685*(B686)*B689*$F$36/5+B691*(B692)*B695*$F$37/5+B697*(B698)*B701*$F$38/5)*($F$661)/IF(LEFT($C$33)="m",12,1)</f>
        <v>0</v>
      </c>
      <c r="C711" s="20">
        <f>C703*C673+C705*C678+C706*C683+(C685*(C686)*C689*$F$36/5+C691*(C692)*C695*$F$37/5+C697*(C698)*C701*$F$38/5)*($F$661)/IF(LEFT($C$33)="m",12,1)</f>
        <v>0</v>
      </c>
      <c r="D711" s="20">
        <f>D703*D673+D705*D678+D706*D683+(D685*(D686)*D689*$F$36/5+D691*(D692)*D695*$F$37/5+D697*(D698)*D701*$F$38/5)*($F$661)/IF(LEFT($C$33)="m",12,1)</f>
        <v>0</v>
      </c>
      <c r="E711" s="20">
        <f>E703*E673+E705*E678+E706*E683+(E685*(E686)*E689*$F$36/5+E691*(E692)*E695*$F$37/5+E697*(E698)*E701*$F$38/5)*($F$661)/IF(LEFT($C$33)="m",12,1)</f>
        <v>0</v>
      </c>
      <c r="F711" s="20">
        <f>F703*F673+F705*F678+F706*F683+(F685*(F686)*F689*$F$36/5+F691*(F692)*F695*$F$37/5+F697*(F698)*F701*$F$38/5)*($F$661)/IF(LEFT($C$33)="m",12,1)</f>
        <v>0</v>
      </c>
    </row>
    <row r="712" spans="1:6" ht="12">
      <c r="A712" s="24"/>
      <c r="B712" s="25"/>
      <c r="C712" s="25"/>
      <c r="D712" s="25"/>
      <c r="E712" s="25"/>
      <c r="F712" s="26"/>
    </row>
    <row r="713" spans="1:6" ht="12">
      <c r="A713" s="11" t="s">
        <v>34</v>
      </c>
      <c r="B713" s="27">
        <f>B708-$F708</f>
        <v>0</v>
      </c>
      <c r="C713" s="27">
        <f>C708-$F708</f>
        <v>0</v>
      </c>
      <c r="D713" s="27">
        <f>D708-$F708</f>
        <v>0</v>
      </c>
      <c r="E713" s="27">
        <f>E708-$F708</f>
        <v>0</v>
      </c>
      <c r="F713" s="27">
        <f>F708-$F708</f>
        <v>0</v>
      </c>
    </row>
    <row r="714" spans="1:6" ht="12">
      <c r="A714" s="28"/>
      <c r="B714" s="25"/>
      <c r="C714" s="25"/>
      <c r="D714" s="25"/>
      <c r="E714" s="25"/>
      <c r="F714" s="25"/>
    </row>
    <row r="715" spans="1:6" s="37" customFormat="1" ht="12">
      <c r="A715" s="31"/>
      <c r="B715" s="36"/>
      <c r="C715" s="36"/>
      <c r="D715" s="36"/>
      <c r="E715" s="36"/>
      <c r="F715" s="36"/>
    </row>
    <row r="716" spans="1:6" ht="12">
      <c r="A716" s="38" t="s">
        <v>46</v>
      </c>
      <c r="B716" s="58"/>
      <c r="C716" s="68">
        <f>IF(OR(B716&lt;1,B716&gt;5),"",IF(B716=1,B664,IF(B716=2,C664,IF(B716=3,D664,IF(B716=4,E664,F664)))))</f>
      </c>
      <c r="D716" s="69"/>
      <c r="E716" s="69"/>
      <c r="F716" s="69"/>
    </row>
    <row r="717" spans="1:6" s="2" customFormat="1" ht="12">
      <c r="A717" s="35" t="s">
        <v>45</v>
      </c>
      <c r="B717" s="35" t="s">
        <v>36</v>
      </c>
      <c r="C717" s="35" t="s">
        <v>35</v>
      </c>
      <c r="D717" s="35" t="s">
        <v>15</v>
      </c>
      <c r="E717" s="35" t="str">
        <f>CONCATENATE("spesa ",$B$41)</f>
        <v>spesa ente1</v>
      </c>
      <c r="F717" s="29" t="str">
        <f>CONCATENATE("spesa ",$B$42)</f>
        <v>spesa ente2</v>
      </c>
    </row>
    <row r="718" spans="1:6" ht="12">
      <c r="A718" s="27">
        <f>IF(B716=1,B670,IF(B716=2,C670,IF(B716=3,D670,IF(B716=4,E670,F670))))</f>
        <v>0</v>
      </c>
      <c r="B718" s="27">
        <f>IF(B716=1,B713,IF(B716=2,C713,IF(B716=3,D713,IF(B716=4,E713,F713))))</f>
        <v>0</v>
      </c>
      <c r="C718" s="27">
        <f>IF(B716=1,B704,IF(B716=2,C704,IF(B716=3,D704,IF(B716=4,E704,F713))))</f>
        <v>0</v>
      </c>
      <c r="D718" s="27">
        <f>IF(B716=1,B709,IF(B716=2,C709,IF(B716=3,D709,IF(B716=4,E709,F709))))</f>
        <v>0</v>
      </c>
      <c r="E718" s="27">
        <f>IF(B716=1,B710,IF(B716=2,C710,IF(B716=3,D710,IF(B716=4,E710,F710))))</f>
        <v>0</v>
      </c>
      <c r="F718" s="27">
        <f>IF(B716=1,B711,IF(B716=2,C711,IF(B716=3,D711,IF(B716=4,E711,F711))))</f>
        <v>0</v>
      </c>
    </row>
  </sheetData>
  <sheetProtection password="C5CB" sheet="1" objects="1" scenarios="1"/>
  <mergeCells count="62">
    <mergeCell ref="C149:F149"/>
    <mergeCell ref="A27:F27"/>
    <mergeCell ref="A2:F2"/>
    <mergeCell ref="A18:F18"/>
    <mergeCell ref="A20:F20"/>
    <mergeCell ref="A21:F21"/>
    <mergeCell ref="A23:F23"/>
    <mergeCell ref="A24:F24"/>
    <mergeCell ref="A26:F26"/>
    <mergeCell ref="A9:F9"/>
    <mergeCell ref="A11:F11"/>
    <mergeCell ref="A12:F12"/>
    <mergeCell ref="A14:F14"/>
    <mergeCell ref="A15:F15"/>
    <mergeCell ref="A17:F17"/>
    <mergeCell ref="B91:F91"/>
    <mergeCell ref="B92:F92"/>
    <mergeCell ref="A1:F1"/>
    <mergeCell ref="A4:F4"/>
    <mergeCell ref="A5:F5"/>
    <mergeCell ref="A6:F6"/>
    <mergeCell ref="A8:F8"/>
    <mergeCell ref="A29:F29"/>
    <mergeCell ref="B3:F3"/>
    <mergeCell ref="B31:F31"/>
    <mergeCell ref="A89:F89"/>
    <mergeCell ref="A152:F152"/>
    <mergeCell ref="B154:F154"/>
    <mergeCell ref="B155:F155"/>
    <mergeCell ref="C212:F212"/>
    <mergeCell ref="A215:F215"/>
    <mergeCell ref="B217:F217"/>
    <mergeCell ref="B218:F218"/>
    <mergeCell ref="C275:F275"/>
    <mergeCell ref="A278:F278"/>
    <mergeCell ref="B280:F280"/>
    <mergeCell ref="B281:F281"/>
    <mergeCell ref="C338:F338"/>
    <mergeCell ref="A341:F341"/>
    <mergeCell ref="B343:F343"/>
    <mergeCell ref="B344:F344"/>
    <mergeCell ref="C401:F401"/>
    <mergeCell ref="A404:F404"/>
    <mergeCell ref="B406:F406"/>
    <mergeCell ref="B407:F407"/>
    <mergeCell ref="C464:F464"/>
    <mergeCell ref="A467:F467"/>
    <mergeCell ref="B469:F469"/>
    <mergeCell ref="B470:F470"/>
    <mergeCell ref="C527:F527"/>
    <mergeCell ref="A530:F530"/>
    <mergeCell ref="B532:F532"/>
    <mergeCell ref="B533:F533"/>
    <mergeCell ref="C590:F590"/>
    <mergeCell ref="A593:F593"/>
    <mergeCell ref="B595:F595"/>
    <mergeCell ref="C716:F716"/>
    <mergeCell ref="B596:F596"/>
    <mergeCell ref="C653:F653"/>
    <mergeCell ref="A656:F656"/>
    <mergeCell ref="B658:F658"/>
    <mergeCell ref="B659:F659"/>
  </mergeCells>
  <printOptions/>
  <pageMargins left="0.8" right="0.75" top="0.5905511811023623" bottom="0.5118110236220472" header="0.31496062992125984" footer="0.2362204724409449"/>
  <pageSetup horizontalDpi="600" verticalDpi="600" orientation="portrait" paperSize="9" r:id="rId3"/>
  <headerFooter>
    <oddHeader>&amp;L&amp;G&amp;R&amp;"Calibri,Grassetto"&amp;14SCAI (Siva Cost Analysis Instrument)</oddHeader>
    <oddFooter>&amp;C&amp;"Calibri,Corsivo"&amp;8Siva Cost Analysis Instrument - R.Andrich Fondazione Don Carlo Gnocchi Onlus, 2011</oddFooter>
  </headerFooter>
  <rowBreaks count="3" manualBreakCount="3">
    <brk id="28" max="255" man="1"/>
    <brk id="88" max="255" man="1"/>
    <brk id="15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8"/>
  <sheetViews>
    <sheetView tabSelected="1" zoomScalePageLayoutView="0" workbookViewId="0" topLeftCell="A1">
      <selection activeCell="D661" sqref="D661"/>
    </sheetView>
  </sheetViews>
  <sheetFormatPr defaultColWidth="9.33203125" defaultRowHeight="12.75"/>
  <cols>
    <col min="1" max="1" width="21" style="3" customWidth="1"/>
    <col min="2" max="2" width="14.83203125" style="1" customWidth="1"/>
    <col min="3" max="6" width="14.83203125" style="3" customWidth="1"/>
    <col min="7" max="16384" width="9.33203125" style="3" customWidth="1"/>
  </cols>
  <sheetData>
    <row r="1" spans="1:6" ht="18.75">
      <c r="A1" s="76" t="s">
        <v>78</v>
      </c>
      <c r="B1" s="76"/>
      <c r="C1" s="76"/>
      <c r="D1" s="76"/>
      <c r="E1" s="76"/>
      <c r="F1" s="76"/>
    </row>
    <row r="2" spans="1:6" ht="18.75">
      <c r="A2" s="87"/>
      <c r="B2" s="87"/>
      <c r="C2" s="87"/>
      <c r="D2" s="87"/>
      <c r="E2" s="87"/>
      <c r="F2" s="87"/>
    </row>
    <row r="3" spans="1:6" ht="12.75">
      <c r="A3" s="40" t="s">
        <v>79</v>
      </c>
      <c r="B3" s="83"/>
      <c r="C3" s="84"/>
      <c r="D3" s="84"/>
      <c r="E3" s="84"/>
      <c r="F3" s="85"/>
    </row>
    <row r="4" spans="1:6" ht="12.75">
      <c r="A4" s="77"/>
      <c r="B4" s="77"/>
      <c r="C4" s="77"/>
      <c r="D4" s="77"/>
      <c r="E4" s="77"/>
      <c r="F4" s="77"/>
    </row>
    <row r="5" spans="1:6" ht="12.75">
      <c r="A5" s="78" t="s">
        <v>80</v>
      </c>
      <c r="B5" s="78"/>
      <c r="C5" s="78"/>
      <c r="D5" s="78"/>
      <c r="E5" s="78"/>
      <c r="F5" s="78"/>
    </row>
    <row r="6" spans="1:6" ht="60" customHeight="1">
      <c r="A6" s="79"/>
      <c r="B6" s="80"/>
      <c r="C6" s="80"/>
      <c r="D6" s="80"/>
      <c r="E6" s="80"/>
      <c r="F6" s="81"/>
    </row>
    <row r="7" spans="1:6" ht="12.75">
      <c r="A7" s="56"/>
      <c r="B7" s="56"/>
      <c r="C7" s="56"/>
      <c r="D7" s="56"/>
      <c r="E7" s="56"/>
      <c r="F7" s="56"/>
    </row>
    <row r="8" spans="1:6" ht="12.75">
      <c r="A8" s="78" t="s">
        <v>81</v>
      </c>
      <c r="B8" s="78"/>
      <c r="C8" s="78"/>
      <c r="D8" s="78"/>
      <c r="E8" s="78"/>
      <c r="F8" s="78"/>
    </row>
    <row r="9" spans="1:6" ht="60" customHeight="1">
      <c r="A9" s="79"/>
      <c r="B9" s="80"/>
      <c r="C9" s="80"/>
      <c r="D9" s="80"/>
      <c r="E9" s="80"/>
      <c r="F9" s="81"/>
    </row>
    <row r="10" spans="1:6" ht="12.75">
      <c r="A10" s="56"/>
      <c r="B10" s="56"/>
      <c r="C10" s="56"/>
      <c r="D10" s="56"/>
      <c r="E10" s="56"/>
      <c r="F10" s="56"/>
    </row>
    <row r="11" spans="1:6" ht="12.75">
      <c r="A11" s="78" t="s">
        <v>82</v>
      </c>
      <c r="B11" s="78"/>
      <c r="C11" s="78"/>
      <c r="D11" s="78"/>
      <c r="E11" s="78"/>
      <c r="F11" s="78"/>
    </row>
    <row r="12" spans="1:6" ht="60" customHeight="1">
      <c r="A12" s="79"/>
      <c r="B12" s="80"/>
      <c r="C12" s="80"/>
      <c r="D12" s="80"/>
      <c r="E12" s="80"/>
      <c r="F12" s="81"/>
    </row>
    <row r="13" spans="1:6" ht="12.75">
      <c r="A13" s="56"/>
      <c r="B13" s="56"/>
      <c r="C13" s="56"/>
      <c r="D13" s="56"/>
      <c r="E13" s="56"/>
      <c r="F13" s="56"/>
    </row>
    <row r="14" spans="1:6" ht="12.75">
      <c r="A14" s="78" t="s">
        <v>83</v>
      </c>
      <c r="B14" s="78"/>
      <c r="C14" s="78"/>
      <c r="D14" s="78"/>
      <c r="E14" s="78"/>
      <c r="F14" s="78"/>
    </row>
    <row r="15" spans="1:6" ht="60" customHeight="1">
      <c r="A15" s="79"/>
      <c r="B15" s="80"/>
      <c r="C15" s="80"/>
      <c r="D15" s="80"/>
      <c r="E15" s="80"/>
      <c r="F15" s="81"/>
    </row>
    <row r="16" spans="1:6" ht="12.75">
      <c r="A16" s="56"/>
      <c r="B16" s="56"/>
      <c r="C16" s="56"/>
      <c r="D16" s="56"/>
      <c r="E16" s="56"/>
      <c r="F16" s="56"/>
    </row>
    <row r="17" spans="1:6" ht="12.75">
      <c r="A17" s="78" t="s">
        <v>84</v>
      </c>
      <c r="B17" s="78"/>
      <c r="C17" s="78"/>
      <c r="D17" s="78"/>
      <c r="E17" s="78"/>
      <c r="F17" s="78"/>
    </row>
    <row r="18" spans="1:6" ht="60" customHeight="1">
      <c r="A18" s="79"/>
      <c r="B18" s="80"/>
      <c r="C18" s="80"/>
      <c r="D18" s="80"/>
      <c r="E18" s="80"/>
      <c r="F18" s="81"/>
    </row>
    <row r="19" spans="1:6" ht="12.75">
      <c r="A19" s="56"/>
      <c r="B19" s="56"/>
      <c r="C19" s="56"/>
      <c r="D19" s="56"/>
      <c r="E19" s="56"/>
      <c r="F19" s="55"/>
    </row>
    <row r="20" spans="1:6" ht="12.75">
      <c r="A20" s="78" t="s">
        <v>85</v>
      </c>
      <c r="B20" s="78"/>
      <c r="C20" s="78"/>
      <c r="D20" s="78"/>
      <c r="E20" s="78"/>
      <c r="F20" s="78"/>
    </row>
    <row r="21" spans="1:6" ht="60" customHeight="1">
      <c r="A21" s="79"/>
      <c r="B21" s="80"/>
      <c r="C21" s="80"/>
      <c r="D21" s="80"/>
      <c r="E21" s="80"/>
      <c r="F21" s="81"/>
    </row>
    <row r="22" spans="1:6" ht="12.75">
      <c r="A22" s="56"/>
      <c r="B22" s="56"/>
      <c r="C22" s="56"/>
      <c r="D22" s="56"/>
      <c r="E22" s="56"/>
      <c r="F22" s="56"/>
    </row>
    <row r="23" spans="1:6" ht="12.75">
      <c r="A23" s="78" t="s">
        <v>86</v>
      </c>
      <c r="B23" s="78"/>
      <c r="C23" s="78"/>
      <c r="D23" s="78"/>
      <c r="E23" s="78"/>
      <c r="F23" s="78"/>
    </row>
    <row r="24" spans="1:6" ht="60" customHeight="1">
      <c r="A24" s="79"/>
      <c r="B24" s="80"/>
      <c r="C24" s="80"/>
      <c r="D24" s="80"/>
      <c r="E24" s="80"/>
      <c r="F24" s="81"/>
    </row>
    <row r="25" spans="1:6" ht="12.75">
      <c r="A25" s="56"/>
      <c r="B25" s="56"/>
      <c r="C25" s="56"/>
      <c r="D25" s="56"/>
      <c r="E25" s="56"/>
      <c r="F25" s="56"/>
    </row>
    <row r="26" spans="1:6" ht="12.75">
      <c r="A26" s="78" t="s">
        <v>87</v>
      </c>
      <c r="B26" s="78"/>
      <c r="C26" s="78"/>
      <c r="D26" s="78"/>
      <c r="E26" s="78"/>
      <c r="F26" s="78"/>
    </row>
    <row r="27" spans="1:6" ht="60" customHeight="1">
      <c r="A27" s="79"/>
      <c r="B27" s="80"/>
      <c r="C27" s="80"/>
      <c r="D27" s="80"/>
      <c r="E27" s="80"/>
      <c r="F27" s="81"/>
    </row>
    <row r="28" spans="1:6" ht="12.75">
      <c r="A28" s="51"/>
      <c r="B28" s="51"/>
      <c r="C28" s="51"/>
      <c r="D28" s="51"/>
      <c r="E28" s="51"/>
      <c r="F28" s="51"/>
    </row>
    <row r="29" spans="1:6" s="2" customFormat="1" ht="18.75">
      <c r="A29" s="82" t="s">
        <v>88</v>
      </c>
      <c r="B29" s="82"/>
      <c r="C29" s="82"/>
      <c r="D29" s="82"/>
      <c r="E29" s="82"/>
      <c r="F29" s="82"/>
    </row>
    <row r="30" s="41" customFormat="1" ht="12.75">
      <c r="B30" s="42"/>
    </row>
    <row r="31" spans="1:6" s="4" customFormat="1" ht="11.25">
      <c r="A31" s="10" t="s">
        <v>79</v>
      </c>
      <c r="B31" s="86">
        <f>B3</f>
        <v>0</v>
      </c>
      <c r="C31" s="86"/>
      <c r="D31" s="86"/>
      <c r="E31" s="86"/>
      <c r="F31" s="86"/>
    </row>
    <row r="32" s="4" customFormat="1" ht="11.25">
      <c r="B32" s="7"/>
    </row>
    <row r="33" spans="1:4" s="4" customFormat="1" ht="11.25">
      <c r="A33" s="11" t="s">
        <v>89</v>
      </c>
      <c r="B33" s="57"/>
      <c r="C33" s="58" t="s">
        <v>91</v>
      </c>
      <c r="D33" s="7" t="s">
        <v>90</v>
      </c>
    </row>
    <row r="34" spans="2:3" s="4" customFormat="1" ht="11.25">
      <c r="B34" s="7"/>
      <c r="C34" s="9"/>
    </row>
    <row r="35" spans="1:6" s="4" customFormat="1" ht="11.25">
      <c r="A35" s="11" t="s">
        <v>92</v>
      </c>
      <c r="B35" s="7"/>
      <c r="C35" s="9"/>
      <c r="E35" s="4" t="s">
        <v>96</v>
      </c>
      <c r="F35" s="4" t="s">
        <v>97</v>
      </c>
    </row>
    <row r="36" spans="1:6" s="4" customFormat="1" ht="11.25">
      <c r="A36" s="7" t="s">
        <v>93</v>
      </c>
      <c r="B36" s="7"/>
      <c r="C36" s="9"/>
      <c r="E36" s="59"/>
      <c r="F36" s="59"/>
    </row>
    <row r="37" spans="1:6" s="4" customFormat="1" ht="11.25">
      <c r="A37" s="7" t="s">
        <v>94</v>
      </c>
      <c r="B37" s="7"/>
      <c r="C37" s="9"/>
      <c r="E37" s="59"/>
      <c r="F37" s="59"/>
    </row>
    <row r="38" spans="1:6" s="4" customFormat="1" ht="11.25">
      <c r="A38" s="7" t="s">
        <v>95</v>
      </c>
      <c r="B38" s="7"/>
      <c r="C38" s="9"/>
      <c r="E38" s="59"/>
      <c r="F38" s="59"/>
    </row>
    <row r="39" spans="1:6" s="4" customFormat="1" ht="11.25">
      <c r="A39" s="7"/>
      <c r="B39" s="7"/>
      <c r="C39" s="9"/>
      <c r="E39" s="34"/>
      <c r="F39" s="34"/>
    </row>
    <row r="40" spans="1:6" s="11" customFormat="1" ht="11.25">
      <c r="A40" s="11" t="s">
        <v>98</v>
      </c>
      <c r="C40" s="10"/>
      <c r="E40" s="43"/>
      <c r="F40" s="43"/>
    </row>
    <row r="41" spans="1:6" s="4" customFormat="1" ht="11.25">
      <c r="A41" s="4" t="s">
        <v>99</v>
      </c>
      <c r="B41" s="57" t="s">
        <v>75</v>
      </c>
      <c r="C41" s="9"/>
      <c r="E41" s="34"/>
      <c r="F41" s="34"/>
    </row>
    <row r="42" spans="1:2" s="4" customFormat="1" ht="11.25">
      <c r="A42" s="4" t="s">
        <v>100</v>
      </c>
      <c r="B42" s="57" t="s">
        <v>156</v>
      </c>
    </row>
    <row r="43" s="4" customFormat="1" ht="11.25">
      <c r="B43" s="7"/>
    </row>
    <row r="44" spans="1:6" s="4" customFormat="1" ht="11.25">
      <c r="A44" s="44" t="s">
        <v>101</v>
      </c>
      <c r="B44" s="45"/>
      <c r="C44" s="46"/>
      <c r="D44" s="46"/>
      <c r="E44" s="46"/>
      <c r="F44" s="46"/>
    </row>
    <row r="45" spans="1:6" s="4" customFormat="1" ht="11.25">
      <c r="A45" s="45" t="s">
        <v>102</v>
      </c>
      <c r="B45" s="45" t="s">
        <v>103</v>
      </c>
      <c r="C45" s="49" t="str">
        <f>IF(LEFT($C$33,1)="m","beginining in month","beginning in year")</f>
        <v>beginning in year</v>
      </c>
      <c r="D45" s="49" t="s">
        <v>104</v>
      </c>
      <c r="E45" s="49" t="s">
        <v>106</v>
      </c>
      <c r="F45" s="49" t="s">
        <v>105</v>
      </c>
    </row>
    <row r="46" spans="1:6" s="4" customFormat="1" ht="11.25">
      <c r="A46" s="66">
        <f>B92</f>
        <v>0</v>
      </c>
      <c r="B46" s="47">
        <f>C149</f>
      </c>
      <c r="C46" s="67">
        <f>B94</f>
        <v>0</v>
      </c>
      <c r="D46" s="48">
        <f>A151</f>
        <v>0</v>
      </c>
      <c r="E46" s="48">
        <f>B151</f>
        <v>0</v>
      </c>
      <c r="F46" s="48">
        <f>C151</f>
        <v>0</v>
      </c>
    </row>
    <row r="47" spans="1:6" s="4" customFormat="1" ht="11.25">
      <c r="A47" s="66">
        <f>B155</f>
        <v>0</v>
      </c>
      <c r="B47" s="47">
        <f>C212</f>
      </c>
      <c r="C47" s="67">
        <f>B157</f>
        <v>0</v>
      </c>
      <c r="D47" s="48">
        <f>A214</f>
        <v>0</v>
      </c>
      <c r="E47" s="48">
        <f>B214</f>
        <v>0</v>
      </c>
      <c r="F47" s="48">
        <f>C214</f>
        <v>0</v>
      </c>
    </row>
    <row r="48" spans="1:6" s="4" customFormat="1" ht="11.25">
      <c r="A48" s="66">
        <f>B218</f>
        <v>0</v>
      </c>
      <c r="B48" s="47">
        <f>C275</f>
      </c>
      <c r="C48" s="67">
        <f>B220</f>
        <v>0</v>
      </c>
      <c r="D48" s="48">
        <f>A277</f>
        <v>0</v>
      </c>
      <c r="E48" s="48">
        <f>B277</f>
        <v>0</v>
      </c>
      <c r="F48" s="48">
        <f>C277</f>
        <v>0</v>
      </c>
    </row>
    <row r="49" spans="1:6" s="4" customFormat="1" ht="11.25">
      <c r="A49" s="66">
        <f>B281</f>
        <v>0</v>
      </c>
      <c r="B49" s="47">
        <f>C338</f>
      </c>
      <c r="C49" s="67">
        <f>B283</f>
        <v>0</v>
      </c>
      <c r="D49" s="48">
        <f>A340</f>
        <v>0</v>
      </c>
      <c r="E49" s="48">
        <f>B340</f>
        <v>0</v>
      </c>
      <c r="F49" s="48">
        <f>C340</f>
        <v>0</v>
      </c>
    </row>
    <row r="50" spans="1:6" s="4" customFormat="1" ht="11.25">
      <c r="A50" s="66">
        <f>B344</f>
        <v>0</v>
      </c>
      <c r="B50" s="47">
        <f>C401</f>
      </c>
      <c r="C50" s="67">
        <f>B346</f>
        <v>0</v>
      </c>
      <c r="D50" s="48">
        <f>A403</f>
        <v>0</v>
      </c>
      <c r="E50" s="48">
        <f>B403</f>
        <v>0</v>
      </c>
      <c r="F50" s="48">
        <f>C403</f>
        <v>0</v>
      </c>
    </row>
    <row r="51" spans="1:6" s="4" customFormat="1" ht="11.25">
      <c r="A51" s="66">
        <f>B407</f>
        <v>0</v>
      </c>
      <c r="B51" s="47">
        <f>C464</f>
      </c>
      <c r="C51" s="67">
        <f>B409</f>
        <v>0</v>
      </c>
      <c r="D51" s="48">
        <f>A466</f>
        <v>0</v>
      </c>
      <c r="E51" s="48">
        <f>B466</f>
        <v>0</v>
      </c>
      <c r="F51" s="48">
        <f>C466</f>
        <v>0</v>
      </c>
    </row>
    <row r="52" spans="1:6" s="4" customFormat="1" ht="11.25">
      <c r="A52" s="66">
        <f>B470</f>
        <v>0</v>
      </c>
      <c r="B52" s="47">
        <f>C527</f>
      </c>
      <c r="C52" s="67">
        <f>B472</f>
        <v>0</v>
      </c>
      <c r="D52" s="48">
        <f>A529</f>
        <v>0</v>
      </c>
      <c r="E52" s="48">
        <f>B529</f>
        <v>0</v>
      </c>
      <c r="F52" s="48">
        <f>C529</f>
        <v>0</v>
      </c>
    </row>
    <row r="53" spans="1:6" s="4" customFormat="1" ht="11.25">
      <c r="A53" s="66">
        <f>B533</f>
        <v>0</v>
      </c>
      <c r="B53" s="47">
        <f>C590</f>
      </c>
      <c r="C53" s="67">
        <f>B535</f>
        <v>0</v>
      </c>
      <c r="D53" s="48">
        <f>A592</f>
        <v>0</v>
      </c>
      <c r="E53" s="48">
        <f>B592</f>
        <v>0</v>
      </c>
      <c r="F53" s="48">
        <f>C592</f>
        <v>0</v>
      </c>
    </row>
    <row r="54" spans="1:6" s="4" customFormat="1" ht="11.25">
      <c r="A54" s="66">
        <f>B596</f>
        <v>0</v>
      </c>
      <c r="B54" s="47">
        <f>C653</f>
      </c>
      <c r="C54" s="67">
        <f>B598</f>
        <v>0</v>
      </c>
      <c r="D54" s="48">
        <f>A655</f>
        <v>0</v>
      </c>
      <c r="E54" s="48">
        <f>B655</f>
        <v>0</v>
      </c>
      <c r="F54" s="48">
        <f>C655</f>
        <v>0</v>
      </c>
    </row>
    <row r="55" spans="1:6" s="4" customFormat="1" ht="11.25">
      <c r="A55" s="66">
        <f>B659</f>
        <v>0</v>
      </c>
      <c r="B55" s="47">
        <f>C716</f>
      </c>
      <c r="C55" s="67">
        <f>B661</f>
        <v>0</v>
      </c>
      <c r="D55" s="48">
        <f>A718</f>
        <v>0</v>
      </c>
      <c r="E55" s="48">
        <f>B718</f>
        <v>0</v>
      </c>
      <c r="F55" s="48">
        <f>C718</f>
        <v>0</v>
      </c>
    </row>
    <row r="56" spans="1:6" s="30" customFormat="1" ht="11.25">
      <c r="A56" s="52"/>
      <c r="B56" s="52"/>
      <c r="C56" s="53" t="s">
        <v>107</v>
      </c>
      <c r="D56" s="54">
        <f>SUM(D46:D55)</f>
        <v>0</v>
      </c>
      <c r="E56" s="54">
        <f>SUM(E46:E55)</f>
        <v>0</v>
      </c>
      <c r="F56" s="54">
        <f>SUM(F46:F55)</f>
        <v>0</v>
      </c>
    </row>
    <row r="57" s="4" customFormat="1" ht="11.25">
      <c r="B57" s="7"/>
    </row>
    <row r="58" spans="1:6" s="4" customFormat="1" ht="11.25">
      <c r="A58" s="44" t="s">
        <v>108</v>
      </c>
      <c r="B58" s="45"/>
      <c r="C58" s="46"/>
      <c r="D58" s="46"/>
      <c r="E58" s="46"/>
      <c r="F58" s="46"/>
    </row>
    <row r="59" spans="1:6" s="4" customFormat="1" ht="11.25">
      <c r="A59" s="45" t="s">
        <v>102</v>
      </c>
      <c r="B59" s="45" t="s">
        <v>103</v>
      </c>
      <c r="C59" s="49" t="str">
        <f>IF(LEFT($C$33,1)="m","beginining in month","beginning in year")</f>
        <v>beginning in year</v>
      </c>
      <c r="D59" s="49" t="s">
        <v>109</v>
      </c>
      <c r="E59" s="49" t="str">
        <f>CONCATENATE("expend. ",$B$41)</f>
        <v>expend. ASL</v>
      </c>
      <c r="F59" s="49" t="str">
        <f>CONCATENATE("expend. ",$B$42)</f>
        <v>expend. Municip.</v>
      </c>
    </row>
    <row r="60" spans="1:6" s="4" customFormat="1" ht="11.25">
      <c r="A60" s="66">
        <f>A46</f>
        <v>0</v>
      </c>
      <c r="B60" s="47">
        <f>B46</f>
      </c>
      <c r="C60" s="67">
        <f>C46</f>
        <v>0</v>
      </c>
      <c r="D60" s="48">
        <f>D151</f>
        <v>0</v>
      </c>
      <c r="E60" s="48">
        <f>E151</f>
        <v>0</v>
      </c>
      <c r="F60" s="48">
        <f>F151</f>
        <v>0</v>
      </c>
    </row>
    <row r="61" spans="1:6" s="4" customFormat="1" ht="11.25">
      <c r="A61" s="66">
        <f aca="true" t="shared" si="0" ref="A61:C69">A47</f>
        <v>0</v>
      </c>
      <c r="B61" s="47">
        <f t="shared" si="0"/>
      </c>
      <c r="C61" s="67">
        <f t="shared" si="0"/>
        <v>0</v>
      </c>
      <c r="D61" s="48">
        <f>D214</f>
        <v>0</v>
      </c>
      <c r="E61" s="48">
        <f>E214</f>
        <v>0</v>
      </c>
      <c r="F61" s="48">
        <f>F214</f>
        <v>0</v>
      </c>
    </row>
    <row r="62" spans="1:6" s="4" customFormat="1" ht="11.25">
      <c r="A62" s="66">
        <f t="shared" si="0"/>
        <v>0</v>
      </c>
      <c r="B62" s="47">
        <f t="shared" si="0"/>
      </c>
      <c r="C62" s="67">
        <f t="shared" si="0"/>
        <v>0</v>
      </c>
      <c r="D62" s="48">
        <f>D277</f>
        <v>0</v>
      </c>
      <c r="E62" s="48">
        <f>E277</f>
        <v>0</v>
      </c>
      <c r="F62" s="48">
        <f>F277</f>
        <v>0</v>
      </c>
    </row>
    <row r="63" spans="1:6" s="4" customFormat="1" ht="11.25">
      <c r="A63" s="66">
        <f t="shared" si="0"/>
        <v>0</v>
      </c>
      <c r="B63" s="47">
        <f t="shared" si="0"/>
      </c>
      <c r="C63" s="67">
        <f t="shared" si="0"/>
        <v>0</v>
      </c>
      <c r="D63" s="48">
        <f>D340</f>
        <v>0</v>
      </c>
      <c r="E63" s="48">
        <f>E340</f>
        <v>0</v>
      </c>
      <c r="F63" s="48">
        <f>F340</f>
        <v>0</v>
      </c>
    </row>
    <row r="64" spans="1:6" s="4" customFormat="1" ht="11.25">
      <c r="A64" s="66">
        <f t="shared" si="0"/>
        <v>0</v>
      </c>
      <c r="B64" s="47">
        <f t="shared" si="0"/>
      </c>
      <c r="C64" s="67">
        <f t="shared" si="0"/>
        <v>0</v>
      </c>
      <c r="D64" s="48">
        <f>D403</f>
        <v>0</v>
      </c>
      <c r="E64" s="48">
        <f>E403</f>
        <v>0</v>
      </c>
      <c r="F64" s="48">
        <f>F403</f>
        <v>0</v>
      </c>
    </row>
    <row r="65" spans="1:6" s="4" customFormat="1" ht="11.25">
      <c r="A65" s="66">
        <f t="shared" si="0"/>
        <v>0</v>
      </c>
      <c r="B65" s="47">
        <f t="shared" si="0"/>
      </c>
      <c r="C65" s="67">
        <f t="shared" si="0"/>
        <v>0</v>
      </c>
      <c r="D65" s="48">
        <f>D466</f>
        <v>0</v>
      </c>
      <c r="E65" s="48">
        <f>E466</f>
        <v>0</v>
      </c>
      <c r="F65" s="48">
        <f>F466</f>
        <v>0</v>
      </c>
    </row>
    <row r="66" spans="1:6" s="4" customFormat="1" ht="11.25">
      <c r="A66" s="66">
        <f t="shared" si="0"/>
        <v>0</v>
      </c>
      <c r="B66" s="47">
        <f t="shared" si="0"/>
      </c>
      <c r="C66" s="67">
        <f t="shared" si="0"/>
        <v>0</v>
      </c>
      <c r="D66" s="48">
        <f>D529</f>
        <v>0</v>
      </c>
      <c r="E66" s="48">
        <f>E529</f>
        <v>0</v>
      </c>
      <c r="F66" s="48">
        <f>F529</f>
        <v>0</v>
      </c>
    </row>
    <row r="67" spans="1:6" s="4" customFormat="1" ht="11.25">
      <c r="A67" s="66">
        <f t="shared" si="0"/>
        <v>0</v>
      </c>
      <c r="B67" s="47">
        <f t="shared" si="0"/>
      </c>
      <c r="C67" s="67">
        <f t="shared" si="0"/>
        <v>0</v>
      </c>
      <c r="D67" s="48">
        <f>D592</f>
        <v>0</v>
      </c>
      <c r="E67" s="48">
        <f>E592</f>
        <v>0</v>
      </c>
      <c r="F67" s="48">
        <f>F592</f>
        <v>0</v>
      </c>
    </row>
    <row r="68" spans="1:6" s="4" customFormat="1" ht="11.25">
      <c r="A68" s="66">
        <f t="shared" si="0"/>
        <v>0</v>
      </c>
      <c r="B68" s="47">
        <f t="shared" si="0"/>
      </c>
      <c r="C68" s="67">
        <f t="shared" si="0"/>
        <v>0</v>
      </c>
      <c r="D68" s="48">
        <f>D655</f>
        <v>0</v>
      </c>
      <c r="E68" s="48">
        <f>E655</f>
        <v>0</v>
      </c>
      <c r="F68" s="48">
        <f>F655</f>
        <v>0</v>
      </c>
    </row>
    <row r="69" spans="1:6" s="4" customFormat="1" ht="11.25">
      <c r="A69" s="66">
        <f t="shared" si="0"/>
        <v>0</v>
      </c>
      <c r="B69" s="47">
        <f t="shared" si="0"/>
      </c>
      <c r="C69" s="67">
        <f t="shared" si="0"/>
        <v>0</v>
      </c>
      <c r="D69" s="48">
        <f>D718</f>
        <v>0</v>
      </c>
      <c r="E69" s="48">
        <f>E718</f>
        <v>0</v>
      </c>
      <c r="F69" s="48">
        <f>F718</f>
        <v>0</v>
      </c>
    </row>
    <row r="70" spans="1:6" s="4" customFormat="1" ht="11.25">
      <c r="A70" s="52"/>
      <c r="B70" s="52"/>
      <c r="C70" s="52" t="s">
        <v>107</v>
      </c>
      <c r="D70" s="54">
        <f>SUM(D60:D69)</f>
        <v>0</v>
      </c>
      <c r="E70" s="54">
        <f>SUM(E60:E69)</f>
        <v>0</v>
      </c>
      <c r="F70" s="54">
        <f>SUM(F60:F69)</f>
        <v>0</v>
      </c>
    </row>
    <row r="71" spans="1:6" s="4" customFormat="1" ht="11.25">
      <c r="A71" s="7"/>
      <c r="B71" s="7"/>
      <c r="C71" s="7"/>
      <c r="D71" s="20"/>
      <c r="E71" s="20"/>
      <c r="F71" s="20"/>
    </row>
    <row r="72" spans="1:6" s="4" customFormat="1" ht="11.25">
      <c r="A72" s="11" t="s">
        <v>110</v>
      </c>
      <c r="B72" s="7"/>
      <c r="C72" s="7"/>
      <c r="D72" s="20"/>
      <c r="E72" s="20"/>
      <c r="F72" s="20"/>
    </row>
    <row r="73" spans="1:2" s="4" customFormat="1" ht="11.25">
      <c r="A73" s="38" t="str">
        <f>$C$33</f>
        <v>years</v>
      </c>
      <c r="B73" s="7"/>
    </row>
    <row r="74" spans="1:6" s="4" customFormat="1" ht="11.25">
      <c r="A74" s="11"/>
      <c r="B74" s="30"/>
      <c r="C74" s="11"/>
      <c r="D74" s="11"/>
      <c r="E74" s="11"/>
      <c r="F74" s="11"/>
    </row>
    <row r="75" spans="1:4" s="4" customFormat="1" ht="11.25">
      <c r="A75" s="4">
        <f aca="true" t="shared" si="1" ref="A75:A84">B46</f>
      </c>
      <c r="B75" s="4">
        <f>IF(OR(C46&lt;1,C46&gt;$B$33),0,C46-1)</f>
        <v>0</v>
      </c>
      <c r="C75" s="4">
        <f>F94</f>
        <v>0</v>
      </c>
      <c r="D75" s="4">
        <f>$B$33-C75-B75</f>
        <v>0</v>
      </c>
    </row>
    <row r="76" spans="1:4" s="4" customFormat="1" ht="11.25">
      <c r="A76" s="4">
        <f t="shared" si="1"/>
      </c>
      <c r="B76" s="4">
        <f aca="true" t="shared" si="2" ref="B76:B84">IF(OR(C47&lt;1,C47&gt;$B$33),0,C47-1)</f>
        <v>0</v>
      </c>
      <c r="C76" s="4">
        <f>F157</f>
        <v>0</v>
      </c>
      <c r="D76" s="4">
        <f aca="true" t="shared" si="3" ref="D76:D84">$B$33-C76-B76</f>
        <v>0</v>
      </c>
    </row>
    <row r="77" spans="1:4" s="4" customFormat="1" ht="11.25">
      <c r="A77" s="4">
        <f t="shared" si="1"/>
      </c>
      <c r="B77" s="4">
        <f t="shared" si="2"/>
        <v>0</v>
      </c>
      <c r="C77" s="4">
        <f>F220</f>
        <v>0</v>
      </c>
      <c r="D77" s="4">
        <f t="shared" si="3"/>
        <v>0</v>
      </c>
    </row>
    <row r="78" spans="1:4" s="4" customFormat="1" ht="11.25">
      <c r="A78" s="4">
        <f t="shared" si="1"/>
      </c>
      <c r="B78" s="4">
        <f t="shared" si="2"/>
        <v>0</v>
      </c>
      <c r="C78" s="4">
        <f>F283</f>
        <v>0</v>
      </c>
      <c r="D78" s="4">
        <f t="shared" si="3"/>
        <v>0</v>
      </c>
    </row>
    <row r="79" spans="1:4" s="4" customFormat="1" ht="11.25">
      <c r="A79" s="4">
        <f t="shared" si="1"/>
      </c>
      <c r="B79" s="4">
        <f t="shared" si="2"/>
        <v>0</v>
      </c>
      <c r="C79" s="4">
        <f>F346</f>
        <v>0</v>
      </c>
      <c r="D79" s="4">
        <f t="shared" si="3"/>
        <v>0</v>
      </c>
    </row>
    <row r="80" spans="1:4" s="4" customFormat="1" ht="11.25">
      <c r="A80" s="4">
        <f t="shared" si="1"/>
      </c>
      <c r="B80" s="4">
        <f t="shared" si="2"/>
        <v>0</v>
      </c>
      <c r="C80" s="4">
        <f>F409</f>
        <v>0</v>
      </c>
      <c r="D80" s="4">
        <f t="shared" si="3"/>
        <v>0</v>
      </c>
    </row>
    <row r="81" spans="1:4" s="4" customFormat="1" ht="11.25">
      <c r="A81" s="4">
        <f t="shared" si="1"/>
      </c>
      <c r="B81" s="4">
        <f t="shared" si="2"/>
        <v>0</v>
      </c>
      <c r="C81" s="4">
        <f>F472</f>
        <v>0</v>
      </c>
      <c r="D81" s="4">
        <f t="shared" si="3"/>
        <v>0</v>
      </c>
    </row>
    <row r="82" spans="1:4" s="4" customFormat="1" ht="11.25">
      <c r="A82" s="4">
        <f t="shared" si="1"/>
      </c>
      <c r="B82" s="4">
        <f t="shared" si="2"/>
        <v>0</v>
      </c>
      <c r="C82" s="4">
        <f>F535</f>
        <v>0</v>
      </c>
      <c r="D82" s="4">
        <f t="shared" si="3"/>
        <v>0</v>
      </c>
    </row>
    <row r="83" spans="1:4" s="4" customFormat="1" ht="11.25">
      <c r="A83" s="4">
        <f t="shared" si="1"/>
      </c>
      <c r="B83" s="4">
        <f t="shared" si="2"/>
        <v>0</v>
      </c>
      <c r="C83" s="4">
        <f>F598</f>
        <v>0</v>
      </c>
      <c r="D83" s="4">
        <f t="shared" si="3"/>
        <v>0</v>
      </c>
    </row>
    <row r="84" spans="1:4" s="4" customFormat="1" ht="11.25">
      <c r="A84" s="4">
        <f t="shared" si="1"/>
      </c>
      <c r="B84" s="4">
        <f t="shared" si="2"/>
        <v>0</v>
      </c>
      <c r="C84" s="4">
        <f>F661</f>
        <v>0</v>
      </c>
      <c r="D84" s="4">
        <f t="shared" si="3"/>
        <v>0</v>
      </c>
    </row>
    <row r="85" s="4" customFormat="1" ht="11.25"/>
    <row r="86" s="4" customFormat="1" ht="11.25"/>
    <row r="87" s="4" customFormat="1" ht="11.25"/>
    <row r="88" s="4" customFormat="1" ht="11.25"/>
    <row r="89" spans="1:6" ht="18.75">
      <c r="A89" s="71" t="s">
        <v>111</v>
      </c>
      <c r="B89" s="71"/>
      <c r="C89" s="71"/>
      <c r="D89" s="71"/>
      <c r="E89" s="71"/>
      <c r="F89" s="71"/>
    </row>
    <row r="91" spans="1:6" ht="12">
      <c r="A91" s="4" t="s">
        <v>79</v>
      </c>
      <c r="B91" s="88">
        <f>$B$3</f>
        <v>0</v>
      </c>
      <c r="C91" s="88"/>
      <c r="D91" s="88"/>
      <c r="E91" s="88"/>
      <c r="F91" s="88"/>
    </row>
    <row r="92" spans="1:6" ht="12">
      <c r="A92" s="4" t="s">
        <v>121</v>
      </c>
      <c r="B92" s="73"/>
      <c r="C92" s="74"/>
      <c r="D92" s="74"/>
      <c r="E92" s="74"/>
      <c r="F92" s="75"/>
    </row>
    <row r="93" spans="1:6" ht="12">
      <c r="A93" s="4"/>
      <c r="B93" s="10"/>
      <c r="C93" s="10"/>
      <c r="D93" s="10"/>
      <c r="E93" s="10"/>
      <c r="F93" s="38" t="str">
        <f>(IF(LEFT($C$33,1)="m","actual months","actual years"))</f>
        <v>actual years</v>
      </c>
    </row>
    <row r="94" spans="1:6" ht="12">
      <c r="A94" s="9" t="str">
        <f>IF(LEFT($C$33,1)="m","begins in month","begins in year")</f>
        <v>begins in year</v>
      </c>
      <c r="B94" s="58"/>
      <c r="C94" s="5" t="s">
        <v>134</v>
      </c>
      <c r="D94" s="60"/>
      <c r="E94" s="9" t="str">
        <f>$C$33</f>
        <v>years</v>
      </c>
      <c r="F94" s="38">
        <f>IF(AND(B94&gt;0,B94&lt;=$B$33),IF(D94&gt;$B$33-B94+1,$B$33-B94+1,D94),0)</f>
        <v>0</v>
      </c>
    </row>
    <row r="95" spans="1:6" ht="12">
      <c r="A95" s="4"/>
      <c r="B95" s="7"/>
      <c r="C95" s="5"/>
      <c r="D95" s="34"/>
      <c r="E95" s="5"/>
      <c r="F95" s="5"/>
    </row>
    <row r="96" spans="1:6" s="2" customFormat="1" ht="12">
      <c r="A96" s="11"/>
      <c r="B96" s="6" t="s">
        <v>135</v>
      </c>
      <c r="C96" s="6" t="s">
        <v>136</v>
      </c>
      <c r="D96" s="6" t="s">
        <v>137</v>
      </c>
      <c r="E96" s="6" t="s">
        <v>138</v>
      </c>
      <c r="F96" s="6" t="s">
        <v>139</v>
      </c>
    </row>
    <row r="97" spans="1:6" s="2" customFormat="1" ht="12">
      <c r="A97" s="11"/>
      <c r="B97" s="61"/>
      <c r="C97" s="61"/>
      <c r="D97" s="61"/>
      <c r="E97" s="61"/>
      <c r="F97" s="6" t="s">
        <v>140</v>
      </c>
    </row>
    <row r="98" spans="1:6" s="2" customFormat="1" ht="12">
      <c r="A98" s="31" t="s">
        <v>122</v>
      </c>
      <c r="B98" s="18"/>
      <c r="C98" s="32"/>
      <c r="D98" s="32"/>
      <c r="E98" s="32"/>
      <c r="F98" s="32"/>
    </row>
    <row r="99" spans="1:6" s="2" customFormat="1" ht="12">
      <c r="A99" s="18" t="str">
        <f>IF(LEFT($C$33,1)="m","Technical duration months","Technical duration years")</f>
        <v>Technical duration years</v>
      </c>
      <c r="B99" s="62"/>
      <c r="C99" s="62"/>
      <c r="D99" s="62"/>
      <c r="E99" s="62"/>
      <c r="F99" s="12"/>
    </row>
    <row r="100" spans="1:6" s="2" customFormat="1" ht="12">
      <c r="A100" s="18" t="s">
        <v>123</v>
      </c>
      <c r="B100" s="62"/>
      <c r="C100" s="62"/>
      <c r="D100" s="62"/>
      <c r="E100" s="62"/>
      <c r="F100" s="12"/>
    </row>
    <row r="101" spans="1:6" s="2" customFormat="1" ht="12">
      <c r="A101" s="18" t="s">
        <v>124</v>
      </c>
      <c r="B101" s="62"/>
      <c r="C101" s="62"/>
      <c r="D101" s="62"/>
      <c r="E101" s="62"/>
      <c r="F101" s="12"/>
    </row>
    <row r="102" spans="1:6" s="2" customFormat="1" ht="12">
      <c r="A102" s="33" t="s">
        <v>125</v>
      </c>
      <c r="B102" s="13"/>
      <c r="C102" s="13"/>
      <c r="D102" s="13"/>
      <c r="E102" s="13"/>
      <c r="F102" s="13"/>
    </row>
    <row r="103" spans="1:6" ht="12">
      <c r="A103" s="18" t="s">
        <v>126</v>
      </c>
      <c r="B103" s="63"/>
      <c r="C103" s="63"/>
      <c r="D103" s="63"/>
      <c r="E103" s="63"/>
      <c r="F103" s="14"/>
    </row>
    <row r="104" spans="1:6" ht="12">
      <c r="A104" s="18" t="s">
        <v>128</v>
      </c>
      <c r="B104" s="15">
        <f>1-B105-B106</f>
        <v>1</v>
      </c>
      <c r="C104" s="15">
        <f>1-C105-C106</f>
        <v>1</v>
      </c>
      <c r="D104" s="15">
        <f>1-D105-D106</f>
        <v>1</v>
      </c>
      <c r="E104" s="15">
        <f>1-E105-E106</f>
        <v>1</v>
      </c>
      <c r="F104" s="15"/>
    </row>
    <row r="105" spans="1:6" ht="12">
      <c r="A105" s="18" t="str">
        <f>CONCATENATE("% expend.",$B$41)</f>
        <v>% expend.ASL</v>
      </c>
      <c r="B105" s="64"/>
      <c r="C105" s="64"/>
      <c r="D105" s="64"/>
      <c r="E105" s="64"/>
      <c r="F105" s="15"/>
    </row>
    <row r="106" spans="1:6" ht="12">
      <c r="A106" s="18" t="str">
        <f>CONCATENATE("% expend.",$B$42)</f>
        <v>% expend.Municip.</v>
      </c>
      <c r="B106" s="65"/>
      <c r="C106" s="65"/>
      <c r="D106" s="65"/>
      <c r="E106" s="65"/>
      <c r="F106" s="16"/>
    </row>
    <row r="107" spans="1:6" s="2" customFormat="1" ht="12">
      <c r="A107" s="33" t="s">
        <v>127</v>
      </c>
      <c r="B107" s="17"/>
      <c r="C107" s="17"/>
      <c r="D107" s="17"/>
      <c r="E107" s="17"/>
      <c r="F107" s="17"/>
    </row>
    <row r="108" spans="1:6" ht="12">
      <c r="A108" s="18" t="str">
        <f>IF(LEFT($C$33,1)="m","Monthly cost","Yearly cost")</f>
        <v>Yearly cost</v>
      </c>
      <c r="B108" s="63"/>
      <c r="C108" s="63"/>
      <c r="D108" s="63"/>
      <c r="E108" s="63"/>
      <c r="F108" s="14">
        <v>0</v>
      </c>
    </row>
    <row r="109" spans="1:6" ht="12">
      <c r="A109" s="18" t="s">
        <v>128</v>
      </c>
      <c r="B109" s="15">
        <f>1-B110-B111</f>
        <v>1</v>
      </c>
      <c r="C109" s="15">
        <f>1-C110-C111</f>
        <v>1</v>
      </c>
      <c r="D109" s="15">
        <f>1-D110-D111</f>
        <v>1</v>
      </c>
      <c r="E109" s="15">
        <f>1-E110-E111</f>
        <v>1</v>
      </c>
      <c r="F109" s="15"/>
    </row>
    <row r="110" spans="1:6" ht="12">
      <c r="A110" s="18" t="str">
        <f>CONCATENATE("% expend.",$B$41)</f>
        <v>% expend.ASL</v>
      </c>
      <c r="B110" s="64">
        <v>0</v>
      </c>
      <c r="C110" s="64">
        <v>0</v>
      </c>
      <c r="D110" s="64">
        <v>0</v>
      </c>
      <c r="E110" s="64">
        <v>0</v>
      </c>
      <c r="F110" s="15">
        <v>0</v>
      </c>
    </row>
    <row r="111" spans="1:6" ht="12">
      <c r="A111" s="18" t="str">
        <f>CONCATENATE("% expend.",$B$42)</f>
        <v>% expend.Municip.</v>
      </c>
      <c r="B111" s="65"/>
      <c r="C111" s="65"/>
      <c r="D111" s="65"/>
      <c r="E111" s="65">
        <v>0</v>
      </c>
      <c r="F111" s="16"/>
    </row>
    <row r="112" spans="1:6" s="2" customFormat="1" ht="12">
      <c r="A112" s="33" t="s">
        <v>129</v>
      </c>
      <c r="B112" s="17"/>
      <c r="C112" s="17"/>
      <c r="D112" s="17"/>
      <c r="E112" s="17"/>
      <c r="F112" s="17"/>
    </row>
    <row r="113" spans="1:6" ht="12">
      <c r="A113" s="18" t="str">
        <f>IF(LEFT($C$33,1)="m","Monthly cost","Yearly cost")</f>
        <v>Yearly cost</v>
      </c>
      <c r="B113" s="63">
        <v>0</v>
      </c>
      <c r="C113" s="63">
        <v>0</v>
      </c>
      <c r="D113" s="63">
        <v>0</v>
      </c>
      <c r="E113" s="63"/>
      <c r="F113" s="14">
        <v>0</v>
      </c>
    </row>
    <row r="114" spans="1:6" ht="12">
      <c r="A114" s="18" t="s">
        <v>128</v>
      </c>
      <c r="B114" s="15">
        <f>1-B115-B116</f>
        <v>1</v>
      </c>
      <c r="C114" s="15">
        <f>1-C115-C116</f>
        <v>1</v>
      </c>
      <c r="D114" s="15">
        <f>1-D115-D116</f>
        <v>1</v>
      </c>
      <c r="E114" s="15">
        <f>1-E115-E116</f>
        <v>1</v>
      </c>
      <c r="F114" s="15"/>
    </row>
    <row r="115" spans="1:6" ht="12">
      <c r="A115" s="18" t="str">
        <f>CONCATENATE("% expend.",$B$41)</f>
        <v>% expend.ASL</v>
      </c>
      <c r="B115" s="64">
        <v>0</v>
      </c>
      <c r="C115" s="64">
        <v>0</v>
      </c>
      <c r="D115" s="64">
        <v>0</v>
      </c>
      <c r="E115" s="64">
        <v>0</v>
      </c>
      <c r="F115" s="15">
        <v>0</v>
      </c>
    </row>
    <row r="116" spans="1:6" ht="12">
      <c r="A116" s="18" t="str">
        <f>CONCATENATE("% expend.",$B$42)</f>
        <v>% expend.Municip.</v>
      </c>
      <c r="B116" s="65"/>
      <c r="C116" s="65"/>
      <c r="D116" s="65"/>
      <c r="E116" s="65"/>
      <c r="F116" s="16"/>
    </row>
    <row r="117" spans="1:6" s="2" customFormat="1" ht="12">
      <c r="A117" s="33" t="s">
        <v>132</v>
      </c>
      <c r="B117" s="18"/>
      <c r="C117" s="18"/>
      <c r="D117" s="18"/>
      <c r="E117" s="18"/>
      <c r="F117" s="18"/>
    </row>
    <row r="118" spans="1:6" ht="12">
      <c r="A118" s="18" t="s">
        <v>130</v>
      </c>
      <c r="B118" s="62"/>
      <c r="C118" s="62"/>
      <c r="D118" s="62"/>
      <c r="E118" s="62"/>
      <c r="F118" s="62"/>
    </row>
    <row r="119" spans="1:6" ht="12">
      <c r="A119" s="18" t="s">
        <v>131</v>
      </c>
      <c r="B119" s="62"/>
      <c r="C119" s="62"/>
      <c r="D119" s="62"/>
      <c r="E119" s="62"/>
      <c r="F119" s="62"/>
    </row>
    <row r="120" spans="1:6" s="2" customFormat="1" ht="12">
      <c r="A120" s="18" t="s">
        <v>128</v>
      </c>
      <c r="B120" s="15">
        <f>1-B121-B122</f>
        <v>1</v>
      </c>
      <c r="C120" s="15">
        <f>1-C121-C122</f>
        <v>1</v>
      </c>
      <c r="D120" s="15">
        <f>1-D121-D122</f>
        <v>1</v>
      </c>
      <c r="E120" s="15">
        <f>1-E121-E122</f>
        <v>1</v>
      </c>
      <c r="F120" s="15">
        <f>1-F121-F122</f>
        <v>1</v>
      </c>
    </row>
    <row r="121" spans="1:6" ht="12">
      <c r="A121" s="18" t="str">
        <f>CONCATENATE("% expend.",$B$41)</f>
        <v>% expend.ASL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</row>
    <row r="122" spans="1:6" ht="12">
      <c r="A122" s="18" t="str">
        <f>CONCATENATE("% expend.",$B$42)</f>
        <v>% expend.Municip.</v>
      </c>
      <c r="B122" s="65"/>
      <c r="C122" s="65"/>
      <c r="D122" s="65"/>
      <c r="E122" s="65"/>
      <c r="F122" s="65"/>
    </row>
    <row r="123" spans="1:6" ht="12">
      <c r="A123" s="33" t="s">
        <v>133</v>
      </c>
      <c r="B123" s="18"/>
      <c r="C123" s="18"/>
      <c r="D123" s="18"/>
      <c r="E123" s="18"/>
      <c r="F123" s="18"/>
    </row>
    <row r="124" spans="1:6" ht="12">
      <c r="A124" s="18" t="s">
        <v>130</v>
      </c>
      <c r="B124" s="62">
        <v>0</v>
      </c>
      <c r="C124" s="62">
        <v>0</v>
      </c>
      <c r="D124" s="62"/>
      <c r="E124" s="62"/>
      <c r="F124" s="62"/>
    </row>
    <row r="125" spans="1:6" ht="12">
      <c r="A125" s="18" t="s">
        <v>131</v>
      </c>
      <c r="B125" s="62"/>
      <c r="C125" s="62"/>
      <c r="D125" s="62"/>
      <c r="E125" s="62"/>
      <c r="F125" s="62"/>
    </row>
    <row r="126" spans="1:6" ht="12">
      <c r="A126" s="18" t="s">
        <v>128</v>
      </c>
      <c r="B126" s="15">
        <f>1-B127-B128</f>
        <v>1</v>
      </c>
      <c r="C126" s="15">
        <f>1-C127-C128</f>
        <v>1</v>
      </c>
      <c r="D126" s="15">
        <f>1-D127-D128</f>
        <v>1</v>
      </c>
      <c r="E126" s="15">
        <f>1-E127-E128</f>
        <v>1</v>
      </c>
      <c r="F126" s="15">
        <f>1-F127-F128</f>
        <v>1</v>
      </c>
    </row>
    <row r="127" spans="1:6" s="8" customFormat="1" ht="12">
      <c r="A127" s="18" t="str">
        <f>CONCATENATE("% expend.",$B$41)</f>
        <v>% expend.ASL</v>
      </c>
      <c r="B127" s="64">
        <v>0</v>
      </c>
      <c r="C127" s="64">
        <v>0</v>
      </c>
      <c r="D127" s="64"/>
      <c r="E127" s="64">
        <v>0</v>
      </c>
      <c r="F127" s="64">
        <v>0</v>
      </c>
    </row>
    <row r="128" spans="1:6" s="8" customFormat="1" ht="12">
      <c r="A128" s="18" t="str">
        <f>CONCATENATE("% expend.",$B$42)</f>
        <v>% expend.Municip.</v>
      </c>
      <c r="B128" s="65"/>
      <c r="C128" s="65"/>
      <c r="D128" s="65"/>
      <c r="E128" s="65"/>
      <c r="F128" s="65"/>
    </row>
    <row r="129" spans="1:6" s="2" customFormat="1" ht="12">
      <c r="A129" s="33" t="s">
        <v>155</v>
      </c>
      <c r="B129" s="18"/>
      <c r="C129" s="18"/>
      <c r="D129" s="18"/>
      <c r="E129" s="18"/>
      <c r="F129" s="18"/>
    </row>
    <row r="130" spans="1:6" ht="12">
      <c r="A130" s="18" t="s">
        <v>130</v>
      </c>
      <c r="B130" s="62">
        <v>0</v>
      </c>
      <c r="C130" s="62">
        <v>0</v>
      </c>
      <c r="D130" s="62">
        <v>0</v>
      </c>
      <c r="E130" s="62">
        <v>0</v>
      </c>
      <c r="F130" s="62">
        <v>0</v>
      </c>
    </row>
    <row r="131" spans="1:6" ht="12">
      <c r="A131" s="18" t="s">
        <v>131</v>
      </c>
      <c r="B131" s="62">
        <v>0</v>
      </c>
      <c r="C131" s="62">
        <v>0</v>
      </c>
      <c r="D131" s="62">
        <v>0</v>
      </c>
      <c r="E131" s="62">
        <v>0</v>
      </c>
      <c r="F131" s="62">
        <v>0</v>
      </c>
    </row>
    <row r="132" spans="1:6" ht="12">
      <c r="A132" s="18" t="s">
        <v>128</v>
      </c>
      <c r="B132" s="15">
        <f>1-B133-B134</f>
        <v>1</v>
      </c>
      <c r="C132" s="15">
        <f>1-C133-C134</f>
        <v>1</v>
      </c>
      <c r="D132" s="15">
        <f>1-D133-D134</f>
        <v>1</v>
      </c>
      <c r="E132" s="15">
        <f>1-E133-E134</f>
        <v>1</v>
      </c>
      <c r="F132" s="15">
        <f>1-F133-F134</f>
        <v>1</v>
      </c>
    </row>
    <row r="133" spans="1:6" ht="12">
      <c r="A133" s="18" t="str">
        <f>CONCATENATE("% expend.",$B$41)</f>
        <v>% expend.ASL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</row>
    <row r="134" spans="1:6" ht="12">
      <c r="A134" s="18" t="str">
        <f>CONCATENATE("% expend.",$B$42)</f>
        <v>% expend.Municip.</v>
      </c>
      <c r="B134" s="65"/>
      <c r="C134" s="65"/>
      <c r="D134" s="65"/>
      <c r="E134" s="65"/>
      <c r="F134" s="65"/>
    </row>
    <row r="135" spans="1:6" ht="12">
      <c r="A135" s="7"/>
      <c r="B135" s="19"/>
      <c r="C135" s="19"/>
      <c r="D135" s="19"/>
      <c r="E135" s="19"/>
      <c r="F135" s="19"/>
    </row>
    <row r="136" spans="1:6" ht="12">
      <c r="A136" s="7" t="s">
        <v>141</v>
      </c>
      <c r="B136" s="20">
        <f>IF(B99=0,0,B103*(INT($F$94/B99)+IF($F$94/B99=INT($F$94/B99),0,1)))</f>
        <v>0</v>
      </c>
      <c r="C136" s="20">
        <f>IF(C99=0,0,C103*(INT($F$94/C99)+IF($F$94/C99=INT($F$94/C99),0,1)))</f>
        <v>0</v>
      </c>
      <c r="D136" s="20">
        <f>IF(D99=0,0,D103*(INT($F$94/D99)+IF($F$94/D99=INT($F$94/D99),0,1)))</f>
        <v>0</v>
      </c>
      <c r="E136" s="20">
        <f>IF(E99=0,0,E103*(INT($F$94/E99)+IF($F$94/E99=INT($F$94/E99),0,1)))</f>
        <v>0</v>
      </c>
      <c r="F136" s="20">
        <f>IF(F99=0,0,F103*(INT($F$94/F99)+IF($F$94/F99=INT($F$94/F99),0,1)))</f>
        <v>0</v>
      </c>
    </row>
    <row r="137" spans="1:6" ht="12">
      <c r="A137" s="21" t="s">
        <v>142</v>
      </c>
      <c r="B137" s="20">
        <f>-IF(OR(B99=0,B100+B101=0),0,B136-(B103/B99)*$F$94)</f>
        <v>0</v>
      </c>
      <c r="C137" s="20">
        <f>-IF(OR(C99=0,C100+C101=0),0,C136-(C103/C99)*$F$94)</f>
        <v>0</v>
      </c>
      <c r="D137" s="20">
        <f>-IF(OR(D99=0,D100+D101=0),0,D136-(D103/D99)*$F$94)</f>
        <v>0</v>
      </c>
      <c r="E137" s="20">
        <f>-IF(OR(E99=0,E100+E101=0),0,E136-(E103/E99)*$F$94)</f>
        <v>0</v>
      </c>
      <c r="F137" s="20">
        <f>-IF(OR(F99=0,F100+F101=0),0,F136-(F103/F99)*$F$94)</f>
        <v>0</v>
      </c>
    </row>
    <row r="138" spans="1:6" ht="12">
      <c r="A138" s="21" t="s">
        <v>143</v>
      </c>
      <c r="B138" s="20">
        <f>B108*$F$94</f>
        <v>0</v>
      </c>
      <c r="C138" s="20">
        <f>C108*$F$94</f>
        <v>0</v>
      </c>
      <c r="D138" s="20">
        <f>D108*$F$94</f>
        <v>0</v>
      </c>
      <c r="E138" s="20">
        <f>E108*$F$94</f>
        <v>0</v>
      </c>
      <c r="F138" s="20">
        <f>F108*$F$94</f>
        <v>0</v>
      </c>
    </row>
    <row r="139" spans="1:6" ht="12">
      <c r="A139" s="22" t="s">
        <v>144</v>
      </c>
      <c r="B139" s="20">
        <f>B113*$F$94</f>
        <v>0</v>
      </c>
      <c r="C139" s="20">
        <f>C113*$F$94</f>
        <v>0</v>
      </c>
      <c r="D139" s="20">
        <f>D113*$F$94</f>
        <v>0</v>
      </c>
      <c r="E139" s="20">
        <f>E113*$F$94</f>
        <v>0</v>
      </c>
      <c r="F139" s="20">
        <f>F113*$F$94</f>
        <v>0</v>
      </c>
    </row>
    <row r="140" spans="1:6" ht="12">
      <c r="A140" s="22" t="s">
        <v>145</v>
      </c>
      <c r="B140" s="20">
        <f>(B118*(B119)*$E$36/5+B124*(B125)*$E$37/5+B130*(B131)*$E$38/5)*($F$94)/IF(LEFT($C$33)="m",12,1)</f>
        <v>0</v>
      </c>
      <c r="C140" s="20">
        <f>(C118*(C119)*$E$36/5+C124*(C125)*$E$37/5+C130*(C131)*$E$38/5)*($F$94)/IF(LEFT($C$33)="m",12,1)</f>
        <v>0</v>
      </c>
      <c r="D140" s="20">
        <f>(D118*(D119)*$E$36/5+D124*(D125)*$E$37/5+D130*(D131)*$E$38/5)*($F$94)/IF(LEFT($C$33)="m",12,1)</f>
        <v>0</v>
      </c>
      <c r="E140" s="20">
        <f>(E118*(E119)*$E$36/5+E124*(E125)*$E$37/5+E130*(E131)*$E$38/5)*($F$94)/IF(LEFT($C$33)="m",12,1)</f>
        <v>0</v>
      </c>
      <c r="F140" s="20">
        <f>(F118*(F119)*$E$36/5+F124*(F125)*$E$37/5+F130*(F131)*$E$38/5)*($F$94)/IF(LEFT($C$33)="m",12,1)</f>
        <v>0</v>
      </c>
    </row>
    <row r="141" spans="1:6" s="2" customFormat="1" ht="12">
      <c r="A141" s="39" t="s">
        <v>146</v>
      </c>
      <c r="B141" s="23">
        <f>SUM(B136:B140)</f>
        <v>0</v>
      </c>
      <c r="C141" s="23">
        <f>SUM(C136:C140)</f>
        <v>0</v>
      </c>
      <c r="D141" s="23">
        <f>SUM(D136:D140)</f>
        <v>0</v>
      </c>
      <c r="E141" s="23">
        <f>SUM(E136:E140)</f>
        <v>0</v>
      </c>
      <c r="F141" s="23">
        <f>SUM(F136:F140)</f>
        <v>0</v>
      </c>
    </row>
    <row r="142" spans="1:6" ht="12">
      <c r="A142" s="7" t="s">
        <v>149</v>
      </c>
      <c r="B142" s="20">
        <f>B136*B104+B138*B109+B139*B114+(B118*B119*B120*$F$36/5+B124*B125*B126*$F$37/5+B130*B131*B132*$F$38/5)*$F$94/IF(LEFT($C$33)="m",12,1)</f>
        <v>0</v>
      </c>
      <c r="C142" s="20">
        <f>C136*C104+C138*C109+C139*C114+(C118*C119*C120*$F$36/5+C124*C125*C126*$F$37/5+C130*C131*C132*$F$38/5)*$F$94/IF(LEFT($C$33)="m",12,1)</f>
        <v>0</v>
      </c>
      <c r="D142" s="20">
        <f>D136*D104+D138*D109+D139*D114+(D118*D119*D120*$F$36/5+D124*D125*D126*$F$37/5+D130*D131*D132*$F$38/5)*$F$94/IF(LEFT($C$33)="m",12,1)</f>
        <v>0</v>
      </c>
      <c r="E142" s="20">
        <f>E136*E104+E138*E109+E139*E114+(E118*E119*E120*$F$36/5+E124*E125*E126*$F$37/5+E130*E131*E132*$F$38/5)*$F$94/IF(LEFT($C$33)="m",12,1)</f>
        <v>0</v>
      </c>
      <c r="F142" s="20">
        <f>F136*F104+F138*F109+F139*F114+(F118*F119*F120*$F$36/5+F124*F125*F126*$F$37/5+F130*F131*F132*$F$38/5)*$F$94/IF(LEFT($C$33)="m",12,1)</f>
        <v>0</v>
      </c>
    </row>
    <row r="143" spans="1:6" ht="12">
      <c r="A143" s="18" t="str">
        <f>CONCATENATE("expend.",$B$41)</f>
        <v>expend.ASL</v>
      </c>
      <c r="B143" s="20">
        <f>B136*B105+B138*B110+B139*B115+(B118*(B119)*B121*$F$36/5+B124*(B125)*B127*$F$37/5+B130*(B131)*B133*$F$38/5)*($F$94)/IF(LEFT($C$33)="m",12,1)</f>
        <v>0</v>
      </c>
      <c r="C143" s="20">
        <f>C136*C105+C138*C110+C139*C115+(C118*(C119)*C121*$F$36/5+C124*(C125)*C127*$F$37/5+C130*(C131)*C133*$F$38/5)*($F$94)/IF(LEFT($C$33)="m",12,1)</f>
        <v>0</v>
      </c>
      <c r="D143" s="20">
        <f>D136*D105+D138*D110+D139*D115+(D118*(D119)*D121*$F$36/5+D124*(D125)*D127*$F$37/5+D130*(D131)*D133*$F$38/5)*($F$94)/IF(LEFT($C$33)="m",12,1)</f>
        <v>0</v>
      </c>
      <c r="E143" s="20">
        <f>E136*E105+E138*E110+E139*E115+(E118*(E119)*E121*$F$36/5+E124*(E125)*E127*$F$37/5+E130*(E131)*E133*$F$38/5)*($F$94)/IF(LEFT($C$33)="m",12,1)</f>
        <v>0</v>
      </c>
      <c r="F143" s="20">
        <f>F136*F105+F138*F110+F139*F115+(F118*(F119)*F121*$F$36/5+F124*(F125)*F127*$F$37/5+F130*(F131)*F133*$F$38/5)*($F$94)/IF(LEFT($C$33)="m",12,1)</f>
        <v>0</v>
      </c>
    </row>
    <row r="144" spans="1:6" ht="12">
      <c r="A144" s="18" t="str">
        <f>CONCATENATE("expend.",$B$42)</f>
        <v>expend.Municip.</v>
      </c>
      <c r="B144" s="20">
        <f>B136*B106+B138*B111+B139*B116+(B118*(B119)*B122*$F$36/5+B124*(B125)*B128*$F$37/5+B130*(B131)*B134*$F$38/5)*($F$94)/IF(LEFT($C$33)="m",12,1)</f>
        <v>0</v>
      </c>
      <c r="C144" s="20">
        <f>C136*C106+C138*C111+C139*C116+(C118*(C119)*C122*$F$36/5+C124*(C125)*C128*$F$37/5+C130*(C131)*C134*$F$38/5)*($F$94)/IF(LEFT($C$33)="m",12,1)</f>
        <v>0</v>
      </c>
      <c r="D144" s="20">
        <f>D136*D106+D138*D111+D139*D116+(D118*(D119)*D122*$F$36/5+D124*(D125)*D128*$F$37/5+D130*(D131)*D134*$F$38/5)*($F$94)/IF(LEFT($C$33)="m",12,1)</f>
        <v>0</v>
      </c>
      <c r="E144" s="20">
        <f>E136*E106+E138*E111+E139*E116+(E118*(E119)*E122*$F$36/5+E124*(E125)*E128*$F$37/5+E130*(E131)*E134*$F$38/5)*($F$94)/IF(LEFT($C$33)="m",12,1)</f>
        <v>0</v>
      </c>
      <c r="F144" s="20">
        <f>F136*F106+F138*F111+F139*F116+(F118*(F119)*F122*$F$36/5+F124*(F125)*F128*$F$37/5+F130*(F131)*F134*$F$38/5)*($F$94)/IF(LEFT($C$33)="m",12,1)</f>
        <v>0</v>
      </c>
    </row>
    <row r="145" spans="1:6" ht="12">
      <c r="A145" s="24"/>
      <c r="B145" s="25"/>
      <c r="C145" s="25"/>
      <c r="D145" s="25"/>
      <c r="E145" s="25"/>
      <c r="F145" s="26"/>
    </row>
    <row r="146" spans="1:6" ht="12">
      <c r="A146" s="11" t="s">
        <v>150</v>
      </c>
      <c r="B146" s="27">
        <f>B141-$F141</f>
        <v>0</v>
      </c>
      <c r="C146" s="27">
        <f>C141-$F141</f>
        <v>0</v>
      </c>
      <c r="D146" s="27">
        <f>D141-$F141</f>
        <v>0</v>
      </c>
      <c r="E146" s="27">
        <f>E141-$F141</f>
        <v>0</v>
      </c>
      <c r="F146" s="27">
        <f>F141-$F141</f>
        <v>0</v>
      </c>
    </row>
    <row r="147" spans="1:6" ht="12">
      <c r="A147" s="28"/>
      <c r="B147" s="25"/>
      <c r="C147" s="25"/>
      <c r="D147" s="25"/>
      <c r="E147" s="25"/>
      <c r="F147" s="25"/>
    </row>
    <row r="148" spans="1:6" s="37" customFormat="1" ht="12">
      <c r="A148" s="31"/>
      <c r="B148" s="36"/>
      <c r="C148" s="36"/>
      <c r="D148" s="36"/>
      <c r="E148" s="36"/>
      <c r="F148" s="36"/>
    </row>
    <row r="149" spans="1:6" ht="12">
      <c r="A149" s="38" t="s">
        <v>151</v>
      </c>
      <c r="B149" s="58"/>
      <c r="C149" s="68">
        <f>IF(OR(B149&lt;1,B149&gt;5),"",IF(B149=1,B97,IF(B149=2,C97,IF(B149=3,D97,IF(B149=4,E97,F97)))))</f>
      </c>
      <c r="D149" s="69"/>
      <c r="E149" s="69"/>
      <c r="F149" s="69"/>
    </row>
    <row r="150" spans="1:6" s="2" customFormat="1" ht="12">
      <c r="A150" s="35" t="s">
        <v>152</v>
      </c>
      <c r="B150" s="35" t="s">
        <v>153</v>
      </c>
      <c r="C150" s="35" t="s">
        <v>154</v>
      </c>
      <c r="D150" s="35" t="s">
        <v>149</v>
      </c>
      <c r="E150" s="35" t="str">
        <f>CONCATENATE("expend.",$B$41)</f>
        <v>expend.ASL</v>
      </c>
      <c r="F150" s="29" t="str">
        <f>CONCATENATE("expend.",$B$42)</f>
        <v>expend.Municip.</v>
      </c>
    </row>
    <row r="151" spans="1:6" ht="12">
      <c r="A151" s="27">
        <f>IF(B149=1,B103,IF(B149=2,C103,IF(B149=3,D103,IF(B149=4,E103,F103))))</f>
        <v>0</v>
      </c>
      <c r="B151" s="27">
        <f>IF(B149=1,B146,IF(B149=2,C146,IF(B149=3,D146,IF(B149=4,E146,F146))))</f>
        <v>0</v>
      </c>
      <c r="C151" s="27">
        <f>IF(B149=1,B137,IF(B149=2,C137,IF(B149=3,D137,IF(B149=4,E137,F146))))</f>
        <v>0</v>
      </c>
      <c r="D151" s="27">
        <f>IF(B149=1,B142,IF(B149=2,C142,IF(B149=3,D142,IF(B149=4,E142,F142))))</f>
        <v>0</v>
      </c>
      <c r="E151" s="27">
        <f>IF(B149=1,B143,IF(B149=2,C143,IF(B149=3,D143,IF(B149=4,E143,F143))))</f>
        <v>0</v>
      </c>
      <c r="F151" s="27">
        <f>IF(B149=1,B144,IF(B149=2,C144,IF(B149=3,D144,IF(B149=4,E144,F144))))</f>
        <v>0</v>
      </c>
    </row>
    <row r="152" spans="1:6" ht="18.75">
      <c r="A152" s="71" t="s">
        <v>112</v>
      </c>
      <c r="B152" s="71"/>
      <c r="C152" s="71"/>
      <c r="D152" s="71"/>
      <c r="E152" s="71"/>
      <c r="F152" s="71"/>
    </row>
    <row r="154" spans="1:6" ht="12">
      <c r="A154" s="4" t="s">
        <v>79</v>
      </c>
      <c r="B154" s="72">
        <f>$B$3</f>
        <v>0</v>
      </c>
      <c r="C154" s="72"/>
      <c r="D154" s="72"/>
      <c r="E154" s="72"/>
      <c r="F154" s="72"/>
    </row>
    <row r="155" spans="1:6" ht="12">
      <c r="A155" s="4" t="s">
        <v>121</v>
      </c>
      <c r="B155" s="70"/>
      <c r="C155" s="70"/>
      <c r="D155" s="70"/>
      <c r="E155" s="70"/>
      <c r="F155" s="70"/>
    </row>
    <row r="156" spans="1:6" ht="12">
      <c r="A156" s="4"/>
      <c r="B156" s="10"/>
      <c r="C156" s="10"/>
      <c r="D156" s="10"/>
      <c r="E156" s="10"/>
      <c r="F156" s="38" t="str">
        <f>(IF(LEFT($C$33,1)="m","actual months","actual years"))</f>
        <v>actual years</v>
      </c>
    </row>
    <row r="157" spans="1:6" ht="12">
      <c r="A157" s="9" t="str">
        <f>IF(LEFT($C$33,1)="m","begins in month","begins in year")</f>
        <v>begins in year</v>
      </c>
      <c r="B157" s="58"/>
      <c r="C157" s="5" t="s">
        <v>134</v>
      </c>
      <c r="D157" s="60"/>
      <c r="E157" s="9" t="str">
        <f>$C$33</f>
        <v>years</v>
      </c>
      <c r="F157" s="38">
        <f>IF(AND(B157&gt;0,B157&lt;=$B$33),IF(D157&gt;$B$33-B157+1,$B$33-B157+1,D157),0)</f>
        <v>0</v>
      </c>
    </row>
    <row r="158" spans="1:6" ht="12">
      <c r="A158" s="4"/>
      <c r="B158" s="7"/>
      <c r="C158" s="5"/>
      <c r="D158" s="34"/>
      <c r="E158" s="5"/>
      <c r="F158" s="5"/>
    </row>
    <row r="159" spans="1:6" s="2" customFormat="1" ht="12">
      <c r="A159" s="11"/>
      <c r="B159" s="6" t="s">
        <v>135</v>
      </c>
      <c r="C159" s="6" t="s">
        <v>136</v>
      </c>
      <c r="D159" s="6" t="s">
        <v>137</v>
      </c>
      <c r="E159" s="6" t="s">
        <v>138</v>
      </c>
      <c r="F159" s="6" t="s">
        <v>139</v>
      </c>
    </row>
    <row r="160" spans="1:6" s="2" customFormat="1" ht="12">
      <c r="A160" s="11"/>
      <c r="B160" s="61"/>
      <c r="C160" s="61"/>
      <c r="D160" s="61"/>
      <c r="E160" s="61"/>
      <c r="F160" s="6" t="s">
        <v>140</v>
      </c>
    </row>
    <row r="161" spans="1:6" s="2" customFormat="1" ht="12">
      <c r="A161" s="31" t="s">
        <v>122</v>
      </c>
      <c r="B161" s="18"/>
      <c r="C161" s="32"/>
      <c r="D161" s="32"/>
      <c r="E161" s="32"/>
      <c r="F161" s="32"/>
    </row>
    <row r="162" spans="1:6" s="2" customFormat="1" ht="12">
      <c r="A162" s="18" t="str">
        <f>IF(LEFT($C$33,1)="m","Technical duration months","Technical duration years")</f>
        <v>Technical duration years</v>
      </c>
      <c r="B162" s="62"/>
      <c r="C162" s="62"/>
      <c r="D162" s="62"/>
      <c r="E162" s="62"/>
      <c r="F162" s="12"/>
    </row>
    <row r="163" spans="1:6" s="2" customFormat="1" ht="12">
      <c r="A163" s="18" t="s">
        <v>123</v>
      </c>
      <c r="B163" s="62"/>
      <c r="C163" s="62"/>
      <c r="D163" s="62"/>
      <c r="E163" s="62"/>
      <c r="F163" s="12"/>
    </row>
    <row r="164" spans="1:6" s="2" customFormat="1" ht="12">
      <c r="A164" s="18" t="s">
        <v>124</v>
      </c>
      <c r="B164" s="62"/>
      <c r="C164" s="62"/>
      <c r="D164" s="62"/>
      <c r="E164" s="62"/>
      <c r="F164" s="12"/>
    </row>
    <row r="165" spans="1:6" s="2" customFormat="1" ht="12">
      <c r="A165" s="33" t="s">
        <v>125</v>
      </c>
      <c r="B165" s="13"/>
      <c r="C165" s="13"/>
      <c r="D165" s="13"/>
      <c r="E165" s="13"/>
      <c r="F165" s="13"/>
    </row>
    <row r="166" spans="1:6" ht="12">
      <c r="A166" s="18" t="s">
        <v>126</v>
      </c>
      <c r="B166" s="63"/>
      <c r="C166" s="63"/>
      <c r="D166" s="63"/>
      <c r="E166" s="63"/>
      <c r="F166" s="14"/>
    </row>
    <row r="167" spans="1:6" ht="12">
      <c r="A167" s="18" t="s">
        <v>128</v>
      </c>
      <c r="B167" s="15">
        <f>1-B168-B169</f>
        <v>1</v>
      </c>
      <c r="C167" s="15">
        <f>1-C168-C169</f>
        <v>1</v>
      </c>
      <c r="D167" s="15">
        <f>1-D168-D169</f>
        <v>1</v>
      </c>
      <c r="E167" s="15">
        <f>1-E168-E169</f>
        <v>1</v>
      </c>
      <c r="F167" s="15"/>
    </row>
    <row r="168" spans="1:6" ht="12">
      <c r="A168" s="18" t="str">
        <f>CONCATENATE("% expend.",$B$41)</f>
        <v>% expend.ASL</v>
      </c>
      <c r="B168" s="64"/>
      <c r="C168" s="64"/>
      <c r="D168" s="64"/>
      <c r="E168" s="64"/>
      <c r="F168" s="15"/>
    </row>
    <row r="169" spans="1:6" ht="12">
      <c r="A169" s="18" t="str">
        <f>CONCATENATE("% expend.",$B$42)</f>
        <v>% expend.Municip.</v>
      </c>
      <c r="B169" s="65"/>
      <c r="C169" s="65"/>
      <c r="D169" s="65"/>
      <c r="E169" s="65"/>
      <c r="F169" s="16"/>
    </row>
    <row r="170" spans="1:6" s="2" customFormat="1" ht="12">
      <c r="A170" s="33" t="s">
        <v>127</v>
      </c>
      <c r="B170" s="17"/>
      <c r="C170" s="17"/>
      <c r="D170" s="17"/>
      <c r="E170" s="17"/>
      <c r="F170" s="17"/>
    </row>
    <row r="171" spans="1:6" ht="12">
      <c r="A171" s="18" t="str">
        <f>IF(LEFT($C$33,1)="m","Monthly cost","Yearly cost")</f>
        <v>Yearly cost</v>
      </c>
      <c r="B171" s="63">
        <v>0</v>
      </c>
      <c r="C171" s="63"/>
      <c r="D171" s="63"/>
      <c r="E171" s="63"/>
      <c r="F171" s="14">
        <v>0</v>
      </c>
    </row>
    <row r="172" spans="1:6" ht="12">
      <c r="A172" s="18" t="s">
        <v>128</v>
      </c>
      <c r="B172" s="15">
        <f>1-B173-B174</f>
        <v>1</v>
      </c>
      <c r="C172" s="15">
        <f>1-C173-C174</f>
        <v>1</v>
      </c>
      <c r="D172" s="15">
        <f>1-D173-D174</f>
        <v>1</v>
      </c>
      <c r="E172" s="15">
        <f>1-E173-E174</f>
        <v>1</v>
      </c>
      <c r="F172" s="15"/>
    </row>
    <row r="173" spans="1:6" ht="12">
      <c r="A173" s="18" t="str">
        <f>CONCATENATE("% expend.",$B$41)</f>
        <v>% expend.ASL</v>
      </c>
      <c r="B173" s="64">
        <v>0</v>
      </c>
      <c r="C173" s="64">
        <v>0</v>
      </c>
      <c r="D173" s="64">
        <v>0</v>
      </c>
      <c r="E173" s="64">
        <v>0</v>
      </c>
      <c r="F173" s="15">
        <v>0</v>
      </c>
    </row>
    <row r="174" spans="1:6" ht="12">
      <c r="A174" s="18" t="str">
        <f>CONCATENATE("% expend.",$B$42)</f>
        <v>% expend.Municip.</v>
      </c>
      <c r="B174" s="65"/>
      <c r="C174" s="65"/>
      <c r="D174" s="65"/>
      <c r="E174" s="65">
        <v>0</v>
      </c>
      <c r="F174" s="16"/>
    </row>
    <row r="175" spans="1:6" s="2" customFormat="1" ht="12">
      <c r="A175" s="33" t="s">
        <v>129</v>
      </c>
      <c r="B175" s="17"/>
      <c r="C175" s="17"/>
      <c r="D175" s="17"/>
      <c r="E175" s="17"/>
      <c r="F175" s="17"/>
    </row>
    <row r="176" spans="1:6" ht="12">
      <c r="A176" s="18" t="str">
        <f>IF(LEFT($C$33,1)="m","Monthly cost","Yearly cost")</f>
        <v>Yearly cost</v>
      </c>
      <c r="B176" s="63">
        <v>0</v>
      </c>
      <c r="C176" s="63">
        <v>0</v>
      </c>
      <c r="D176" s="63">
        <v>0</v>
      </c>
      <c r="E176" s="63"/>
      <c r="F176" s="14">
        <v>0</v>
      </c>
    </row>
    <row r="177" spans="1:6" ht="12">
      <c r="A177" s="18" t="s">
        <v>128</v>
      </c>
      <c r="B177" s="15">
        <f>1-B178-B179</f>
        <v>1</v>
      </c>
      <c r="C177" s="15">
        <f>1-C178-C179</f>
        <v>1</v>
      </c>
      <c r="D177" s="15">
        <f>1-D178-D179</f>
        <v>1</v>
      </c>
      <c r="E177" s="15">
        <f>1-E178-E179</f>
        <v>1</v>
      </c>
      <c r="F177" s="15"/>
    </row>
    <row r="178" spans="1:6" ht="12">
      <c r="A178" s="18" t="str">
        <f>CONCATENATE("% expend.",$B$41)</f>
        <v>% expend.ASL</v>
      </c>
      <c r="B178" s="64">
        <v>0</v>
      </c>
      <c r="C178" s="64">
        <v>0</v>
      </c>
      <c r="D178" s="64">
        <v>0</v>
      </c>
      <c r="E178" s="64">
        <v>0</v>
      </c>
      <c r="F178" s="15">
        <v>0</v>
      </c>
    </row>
    <row r="179" spans="1:6" ht="12">
      <c r="A179" s="18" t="str">
        <f>CONCATENATE("% expend.",$B$42)</f>
        <v>% expend.Municip.</v>
      </c>
      <c r="B179" s="65"/>
      <c r="C179" s="65"/>
      <c r="D179" s="65"/>
      <c r="E179" s="65"/>
      <c r="F179" s="16"/>
    </row>
    <row r="180" spans="1:6" s="2" customFormat="1" ht="12">
      <c r="A180" s="33" t="s">
        <v>132</v>
      </c>
      <c r="B180" s="18"/>
      <c r="C180" s="18"/>
      <c r="D180" s="18"/>
      <c r="E180" s="18"/>
      <c r="F180" s="18"/>
    </row>
    <row r="181" spans="1:6" ht="12">
      <c r="A181" s="18" t="s">
        <v>130</v>
      </c>
      <c r="B181" s="62"/>
      <c r="C181" s="62"/>
      <c r="D181" s="62"/>
      <c r="E181" s="62"/>
      <c r="F181" s="62"/>
    </row>
    <row r="182" spans="1:6" ht="12">
      <c r="A182" s="18" t="s">
        <v>131</v>
      </c>
      <c r="B182" s="62"/>
      <c r="C182" s="62"/>
      <c r="D182" s="62"/>
      <c r="E182" s="62"/>
      <c r="F182" s="62"/>
    </row>
    <row r="183" spans="1:6" s="2" customFormat="1" ht="12">
      <c r="A183" s="18" t="s">
        <v>128</v>
      </c>
      <c r="B183" s="15">
        <f>1-B184-B185</f>
        <v>1</v>
      </c>
      <c r="C183" s="15">
        <f>1-C184-C185</f>
        <v>1</v>
      </c>
      <c r="D183" s="15">
        <f>1-D184-D185</f>
        <v>1</v>
      </c>
      <c r="E183" s="15">
        <f>1-E184-E185</f>
        <v>1</v>
      </c>
      <c r="F183" s="15">
        <f>1-F184-F185</f>
        <v>1</v>
      </c>
    </row>
    <row r="184" spans="1:6" ht="12">
      <c r="A184" s="18" t="str">
        <f>CONCATENATE("% expend.",$B$41)</f>
        <v>% expend.ASL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</row>
    <row r="185" spans="1:6" ht="12">
      <c r="A185" s="18" t="str">
        <f>CONCATENATE("% expend.",$B$42)</f>
        <v>% expend.Municip.</v>
      </c>
      <c r="B185" s="65"/>
      <c r="C185" s="65"/>
      <c r="D185" s="65"/>
      <c r="E185" s="65"/>
      <c r="F185" s="65"/>
    </row>
    <row r="186" spans="1:6" ht="12">
      <c r="A186" s="33" t="s">
        <v>133</v>
      </c>
      <c r="B186" s="18"/>
      <c r="C186" s="18"/>
      <c r="D186" s="18"/>
      <c r="E186" s="18"/>
      <c r="F186" s="18"/>
    </row>
    <row r="187" spans="1:6" ht="12">
      <c r="A187" s="18" t="s">
        <v>130</v>
      </c>
      <c r="B187" s="62">
        <v>0</v>
      </c>
      <c r="C187" s="62"/>
      <c r="D187" s="62"/>
      <c r="E187" s="62"/>
      <c r="F187" s="62"/>
    </row>
    <row r="188" spans="1:6" ht="12">
      <c r="A188" s="18" t="s">
        <v>131</v>
      </c>
      <c r="B188" s="62"/>
      <c r="C188" s="62"/>
      <c r="D188" s="62"/>
      <c r="E188" s="62"/>
      <c r="F188" s="62"/>
    </row>
    <row r="189" spans="1:6" ht="12">
      <c r="A189" s="18" t="s">
        <v>128</v>
      </c>
      <c r="B189" s="15">
        <f>1-B190-B191</f>
        <v>1</v>
      </c>
      <c r="C189" s="15">
        <f>1-C190-C191</f>
        <v>1</v>
      </c>
      <c r="D189" s="15">
        <f>1-D190-D191</f>
        <v>1</v>
      </c>
      <c r="E189" s="15">
        <f>1-E190-E191</f>
        <v>1</v>
      </c>
      <c r="F189" s="15">
        <f>1-F190-F191</f>
        <v>1</v>
      </c>
    </row>
    <row r="190" spans="1:6" s="8" customFormat="1" ht="12">
      <c r="A190" s="18" t="str">
        <f>CONCATENATE("% expend.",$B$41)</f>
        <v>% expend.ASL</v>
      </c>
      <c r="B190" s="64">
        <v>0</v>
      </c>
      <c r="C190" s="64">
        <v>0</v>
      </c>
      <c r="D190" s="64"/>
      <c r="E190" s="64">
        <v>0</v>
      </c>
      <c r="F190" s="64">
        <v>0</v>
      </c>
    </row>
    <row r="191" spans="1:6" s="8" customFormat="1" ht="12">
      <c r="A191" s="18" t="str">
        <f>CONCATENATE("% expend.",$B$42)</f>
        <v>% expend.Municip.</v>
      </c>
      <c r="B191" s="65"/>
      <c r="C191" s="65"/>
      <c r="D191" s="65"/>
      <c r="E191" s="65"/>
      <c r="F191" s="65"/>
    </row>
    <row r="192" spans="1:6" s="2" customFormat="1" ht="12">
      <c r="A192" s="33" t="s">
        <v>155</v>
      </c>
      <c r="B192" s="18"/>
      <c r="C192" s="18"/>
      <c r="D192" s="18"/>
      <c r="E192" s="18"/>
      <c r="F192" s="18"/>
    </row>
    <row r="193" spans="1:6" ht="12">
      <c r="A193" s="18" t="s">
        <v>130</v>
      </c>
      <c r="B193" s="62">
        <v>0</v>
      </c>
      <c r="C193" s="62">
        <v>0</v>
      </c>
      <c r="D193" s="62">
        <v>0</v>
      </c>
      <c r="E193" s="62">
        <v>0</v>
      </c>
      <c r="F193" s="62">
        <v>0</v>
      </c>
    </row>
    <row r="194" spans="1:6" ht="12">
      <c r="A194" s="18" t="s">
        <v>131</v>
      </c>
      <c r="B194" s="62">
        <v>0</v>
      </c>
      <c r="C194" s="62">
        <v>0</v>
      </c>
      <c r="D194" s="62">
        <v>0</v>
      </c>
      <c r="E194" s="62">
        <v>0</v>
      </c>
      <c r="F194" s="62">
        <v>0</v>
      </c>
    </row>
    <row r="195" spans="1:6" ht="12">
      <c r="A195" s="18" t="s">
        <v>128</v>
      </c>
      <c r="B195" s="15">
        <f>1-B196-B197</f>
        <v>1</v>
      </c>
      <c r="C195" s="15">
        <f>1-C196-C197</f>
        <v>1</v>
      </c>
      <c r="D195" s="15">
        <f>1-D196-D197</f>
        <v>1</v>
      </c>
      <c r="E195" s="15">
        <f>1-E196-E197</f>
        <v>1</v>
      </c>
      <c r="F195" s="15">
        <f>1-F196-F197</f>
        <v>1</v>
      </c>
    </row>
    <row r="196" spans="1:6" ht="12">
      <c r="A196" s="18" t="str">
        <f>CONCATENATE("% expend.",$B$41)</f>
        <v>% expend.ASL</v>
      </c>
      <c r="B196" s="64">
        <v>0</v>
      </c>
      <c r="C196" s="64">
        <v>0</v>
      </c>
      <c r="D196" s="64">
        <v>0</v>
      </c>
      <c r="E196" s="64">
        <v>0</v>
      </c>
      <c r="F196" s="64">
        <v>0</v>
      </c>
    </row>
    <row r="197" spans="1:6" ht="12">
      <c r="A197" s="18" t="str">
        <f>CONCATENATE("% expend.",$B$42)</f>
        <v>% expend.Municip.</v>
      </c>
      <c r="B197" s="65"/>
      <c r="C197" s="65"/>
      <c r="D197" s="65"/>
      <c r="E197" s="65"/>
      <c r="F197" s="65"/>
    </row>
    <row r="198" spans="1:6" ht="12">
      <c r="A198" s="7"/>
      <c r="B198" s="19"/>
      <c r="C198" s="19"/>
      <c r="D198" s="19"/>
      <c r="E198" s="19"/>
      <c r="F198" s="19"/>
    </row>
    <row r="199" spans="1:6" ht="12">
      <c r="A199" s="7" t="s">
        <v>141</v>
      </c>
      <c r="B199" s="20">
        <f>IF(B162=0,0,B166*(INT($F$157/B162)+IF($F$157/B162=INT($F$157/B162),0,1)))</f>
        <v>0</v>
      </c>
      <c r="C199" s="20">
        <f>IF(C162=0,0,C166*(INT($F$157/C162)+IF($F$157/C162=INT($F$157/C162),0,1)))</f>
        <v>0</v>
      </c>
      <c r="D199" s="20">
        <f>IF(D162=0,0,D166*(INT($F$157/D162)+IF($F$157/D162=INT($F$157/D162),0,1)))</f>
        <v>0</v>
      </c>
      <c r="E199" s="20">
        <f>IF(E162=0,0,E166*(INT($F$157/E162)+IF($F$157/E162=INT($F$157/E162),0,1)))</f>
        <v>0</v>
      </c>
      <c r="F199" s="20">
        <f>IF(F162=0,0,F166*(INT($F$157/F162)+IF($F$157/F162=INT($F$157/F162),0,1)))</f>
        <v>0</v>
      </c>
    </row>
    <row r="200" spans="1:6" ht="12">
      <c r="A200" s="21" t="s">
        <v>142</v>
      </c>
      <c r="B200" s="20">
        <f>-IF(OR(B162=0,B163+B164=0),0,B199-(B166/B162)*$F$157)</f>
        <v>0</v>
      </c>
      <c r="C200" s="20">
        <f>-IF(OR(C162=0,C163+C164=0),0,C199-(C166/C162)*$F$157)</f>
        <v>0</v>
      </c>
      <c r="D200" s="20">
        <f>-IF(OR(D162=0,D163+D164=0),0,D199-(D166/D162)*$F$157)</f>
        <v>0</v>
      </c>
      <c r="E200" s="20">
        <f>-IF(OR(E162=0,E163+E164=0),0,E199-(E166/E162)*$F$157)</f>
        <v>0</v>
      </c>
      <c r="F200" s="20">
        <f>-IF(OR(F162=0,F163+F164=0),0,F199-(F166/F162)*$F$157)</f>
        <v>0</v>
      </c>
    </row>
    <row r="201" spans="1:6" ht="12">
      <c r="A201" s="21" t="s">
        <v>143</v>
      </c>
      <c r="B201" s="20">
        <f>B171*$F$157</f>
        <v>0</v>
      </c>
      <c r="C201" s="20">
        <f>C171*$F$157</f>
        <v>0</v>
      </c>
      <c r="D201" s="20">
        <f>D171*$F$157</f>
        <v>0</v>
      </c>
      <c r="E201" s="20">
        <f>E171*$F$157</f>
        <v>0</v>
      </c>
      <c r="F201" s="20">
        <f>F171*$F$157</f>
        <v>0</v>
      </c>
    </row>
    <row r="202" spans="1:6" ht="12">
      <c r="A202" s="22" t="s">
        <v>144</v>
      </c>
      <c r="B202" s="20">
        <f>B176*$F$157</f>
        <v>0</v>
      </c>
      <c r="C202" s="20">
        <f>C176*$F$157</f>
        <v>0</v>
      </c>
      <c r="D202" s="20">
        <f>D176*$F$157</f>
        <v>0</v>
      </c>
      <c r="E202" s="20">
        <f>E176*$F$157</f>
        <v>0</v>
      </c>
      <c r="F202" s="20">
        <f>F176*$F$157</f>
        <v>0</v>
      </c>
    </row>
    <row r="203" spans="1:6" ht="12">
      <c r="A203" s="22" t="s">
        <v>145</v>
      </c>
      <c r="B203" s="20">
        <f>(B181*(B182)*$E$36/5+B187*(B188)*$E$37/5+B193*(B194)*$E$38/5)*($F$157)/IF(LEFT($C$33)="m",12,1)</f>
        <v>0</v>
      </c>
      <c r="C203" s="20">
        <f>(C181*(C182)*$E$36/5+C187*(C188)*$E$37/5+C193*(C194)*$E$38/5)*($F$157)/IF(LEFT($C$33)="m",12,1)</f>
        <v>0</v>
      </c>
      <c r="D203" s="20">
        <f>(D181*(D182)*$E$36/5+D187*(D188)*$E$37/5+D193*(D194)*$E$38/5)*($F$157)/IF(LEFT($C$33)="m",12,1)</f>
        <v>0</v>
      </c>
      <c r="E203" s="20">
        <f>(E181*(E182)*$E$36/5+E187*(E188)*$E$37/5+E193*(E194)*$E$38/5)*($F$157)/IF(LEFT($C$33)="m",12,1)</f>
        <v>0</v>
      </c>
      <c r="F203" s="20">
        <f>(F181*(F182)*$E$36/5+F187*(F188)*$E$37/5+F193*(F194)*$E$38/5)*($F$157)/IF(LEFT($C$33)="m",12,1)</f>
        <v>0</v>
      </c>
    </row>
    <row r="204" spans="1:6" s="2" customFormat="1" ht="12">
      <c r="A204" s="39" t="s">
        <v>146</v>
      </c>
      <c r="B204" s="23">
        <f>SUM(B199:B203)</f>
        <v>0</v>
      </c>
      <c r="C204" s="23">
        <f>SUM(C199:C203)</f>
        <v>0</v>
      </c>
      <c r="D204" s="23">
        <f>SUM(D199:D203)</f>
        <v>0</v>
      </c>
      <c r="E204" s="23">
        <f>SUM(E199:E203)</f>
        <v>0</v>
      </c>
      <c r="F204" s="23">
        <f>SUM(F199:F203)</f>
        <v>0</v>
      </c>
    </row>
    <row r="205" spans="1:6" ht="12">
      <c r="A205" s="7" t="s">
        <v>149</v>
      </c>
      <c r="B205" s="20">
        <f>B199*B167+B201*B172+B202*B177+(B181*(B182)*B183*$F$36/5+B187*(B188)*B189*$F$37/5+B193*(B194)*B195*$F$38/5)*($F$157)/IF(LEFT($C$33)="m",12,1)</f>
        <v>0</v>
      </c>
      <c r="C205" s="20">
        <f>C199*C167+C201*C172+C202*C177+(C181*(C182)*C183*$F$36/5+C187*(C188)*C189*$F$37/5+C193*(C194)*C195*$F$38/5)*($F$157)/IF(LEFT($C$33)="m",12,1)</f>
        <v>0</v>
      </c>
      <c r="D205" s="20">
        <f>D199*D167+D201*D172+D202*D177+(D181*(D182)*D183*$F$36/5+D187*(D188)*D189*$F$37/5+D193*(D194)*D195*$F$38/5)*($F$157)/IF(LEFT($C$33)="m",12,1)</f>
        <v>0</v>
      </c>
      <c r="E205" s="20">
        <f>E199*E167+E201*E172+E202*E177+(E181*(E182)*E183*$F$36/5+E187*(E188)*E189*$F$37/5+E193*(E194)*E195*$F$38/5)*($F$157)/IF(LEFT($C$33)="m",12,1)</f>
        <v>0</v>
      </c>
      <c r="F205" s="20">
        <f>F199*F167+F201*F172+F202*F177+(F181*(F182)*F183*$F$36/5+F187*(F188)*F189*$F$37/5+F193*(F194)*F195*$F$38/5)*($F$157)/IF(LEFT($C$33)="m",12,1)</f>
        <v>0</v>
      </c>
    </row>
    <row r="206" spans="1:6" ht="12">
      <c r="A206" s="18" t="str">
        <f>CONCATENATE("expend.",$B$41)</f>
        <v>expend.ASL</v>
      </c>
      <c r="B206" s="20">
        <f>B199*B168+B201*B173+B202*B178+(B181*(B182)*B184*$F$36/5+B187*(B188)*B190*$F$37/5+B193*(B194)*B196*$F$38/5)*($F$157)/IF(LEFT($C$33)="m",12,1)</f>
        <v>0</v>
      </c>
      <c r="C206" s="20">
        <f>C199*C168+C201*C173+C202*C178+(C181*(C182)*C184*$F$36/5+C187*(C188)*C190*$F$37/5+C193*(C194)*C196*$F$38/5)*($F$157)/IF(LEFT($C$33)="m",12,1)</f>
        <v>0</v>
      </c>
      <c r="D206" s="20">
        <f>D199*D168+D201*D173+D202*D178+(D181*(D182)*D184*$F$36/5+D187*(D188)*D190*$F$37/5+D193*(D194)*D196*$F$38/5)*($F$157)/IF(LEFT($C$33)="m",12,1)</f>
        <v>0</v>
      </c>
      <c r="E206" s="20">
        <f>E199*E168+E201*E173+E202*E178+(E181*(E182)*E184*$F$36/5+E187*(E188)*E190*$F$37/5+E193*(E194)*E196*$F$38/5)*($F$157)/IF(LEFT($C$33)="m",12,1)</f>
        <v>0</v>
      </c>
      <c r="F206" s="20">
        <f>F199*F168+F201*F173+F202*F178+(F181*(F182)*F184*$F$36/5+F187*(F188)*F190*$F$37/5+F193*(F194)*F196*$F$38/5)*($F$157)/IF(LEFT($C$33)="m",12,1)</f>
        <v>0</v>
      </c>
    </row>
    <row r="207" spans="1:6" ht="12">
      <c r="A207" s="18" t="str">
        <f>CONCATENATE("expend.",$B$42)</f>
        <v>expend.Municip.</v>
      </c>
      <c r="B207" s="20">
        <f>B199*B169+B201*B174+B202*B179+(B181*(B182)*B185*$F$36/5+B187*(B188)*B191*$F$37/5+B193*(B194)*B197*$F$38/5)*($F$157)/IF(LEFT($C$33)="m",12,1)</f>
        <v>0</v>
      </c>
      <c r="C207" s="20">
        <f>C199*C169+C201*C174+C202*C179+(C181*(C182)*C185*$F$36/5+C187*(C188)*C191*$F$37/5+C193*(C194)*C197*$F$38/5)*($F$157)/IF(LEFT($C$33)="m",12,1)</f>
        <v>0</v>
      </c>
      <c r="D207" s="20">
        <f>D199*D169+D201*D174+D202*D179+(D181*(D182)*D185*$F$36/5+D187*(D188)*D191*$F$37/5+D193*(D194)*D197*$F$38/5)*($F$157)/IF(LEFT($C$33)="m",12,1)</f>
        <v>0</v>
      </c>
      <c r="E207" s="20">
        <f>E199*E169+E201*E174+E202*E179+(E181*(E182)*E185*$F$36/5+E187*(E188)*E191*$F$37/5+E193*(E194)*E197*$F$38/5)*($F$157)/IF(LEFT($C$33)="m",12,1)</f>
        <v>0</v>
      </c>
      <c r="F207" s="20">
        <f>F199*F169+F201*F174+F202*F179+(F181*(F182)*F185*$F$36/5+F187*(F188)*F191*$F$37/5+F193*(F194)*F197*$F$38/5)*($F$157)/IF(LEFT($C$33)="m",12,1)</f>
        <v>0</v>
      </c>
    </row>
    <row r="208" spans="1:6" ht="12">
      <c r="A208" s="24"/>
      <c r="B208" s="25"/>
      <c r="C208" s="25"/>
      <c r="D208" s="25"/>
      <c r="E208" s="25"/>
      <c r="F208" s="26"/>
    </row>
    <row r="209" spans="1:6" ht="12">
      <c r="A209" s="11" t="s">
        <v>150</v>
      </c>
      <c r="B209" s="27">
        <f>B204-$F204</f>
        <v>0</v>
      </c>
      <c r="C209" s="27">
        <f>C204-$F204</f>
        <v>0</v>
      </c>
      <c r="D209" s="27">
        <f>D204-$F204</f>
        <v>0</v>
      </c>
      <c r="E209" s="27">
        <f>E204-$F204</f>
        <v>0</v>
      </c>
      <c r="F209" s="27">
        <f>F204-$F204</f>
        <v>0</v>
      </c>
    </row>
    <row r="210" spans="1:6" ht="12">
      <c r="A210" s="28"/>
      <c r="B210" s="25"/>
      <c r="C210" s="25"/>
      <c r="D210" s="25"/>
      <c r="E210" s="25"/>
      <c r="F210" s="25"/>
    </row>
    <row r="211" spans="1:6" s="37" customFormat="1" ht="12">
      <c r="A211" s="31"/>
      <c r="B211" s="36"/>
      <c r="C211" s="36"/>
      <c r="D211" s="36"/>
      <c r="E211" s="36"/>
      <c r="F211" s="36"/>
    </row>
    <row r="212" spans="1:6" ht="12">
      <c r="A212" s="38" t="s">
        <v>151</v>
      </c>
      <c r="B212" s="58"/>
      <c r="C212" s="68">
        <f>IF(OR(B212&lt;1,B212&gt;5),"",IF(B212=1,B160,IF(B212=2,C160,IF(B212=3,D160,IF(B212=4,E160,F160)))))</f>
      </c>
      <c r="D212" s="69"/>
      <c r="E212" s="69"/>
      <c r="F212" s="69"/>
    </row>
    <row r="213" spans="1:6" s="2" customFormat="1" ht="12">
      <c r="A213" s="35" t="s">
        <v>152</v>
      </c>
      <c r="B213" s="35" t="s">
        <v>153</v>
      </c>
      <c r="C213" s="35" t="s">
        <v>154</v>
      </c>
      <c r="D213" s="35" t="s">
        <v>149</v>
      </c>
      <c r="E213" s="35" t="str">
        <f>CONCATENATE("expend.",$B$41)</f>
        <v>expend.ASL</v>
      </c>
      <c r="F213" s="29" t="str">
        <f>CONCATENATE("expend.",$B$42)</f>
        <v>expend.Municip.</v>
      </c>
    </row>
    <row r="214" spans="1:6" ht="12">
      <c r="A214" s="27">
        <f>IF(B212=1,B166,IF(B212=2,C166,IF(B212=3,D166,IF(B212=4,E166,F166))))</f>
        <v>0</v>
      </c>
      <c r="B214" s="27">
        <f>IF(B212=1,B209,IF(B212=2,C209,IF(B212=3,D209,IF(B212=4,E209,F209))))</f>
        <v>0</v>
      </c>
      <c r="C214" s="27">
        <f>IF(B212=1,B200,IF(B212=2,C200,IF(B212=3,D200,IF(B212=4,E200,F209))))</f>
        <v>0</v>
      </c>
      <c r="D214" s="27">
        <f>IF(B212=1,B205,IF(B212=2,C205,IF(B212=3,D205,IF(B212=4,E205,F205))))</f>
        <v>0</v>
      </c>
      <c r="E214" s="27">
        <f>IF(B212=1,B206,IF(B212=2,C206,IF(B212=3,D206,IF(B212=4,E206,F206))))</f>
        <v>0</v>
      </c>
      <c r="F214" s="27">
        <f>IF(B212=1,B207,IF(B212=2,C207,IF(B212=3,D207,IF(B212=4,E207,F207))))</f>
        <v>0</v>
      </c>
    </row>
    <row r="215" spans="1:6" ht="18.75">
      <c r="A215" s="71" t="s">
        <v>113</v>
      </c>
      <c r="B215" s="71"/>
      <c r="C215" s="71"/>
      <c r="D215" s="71"/>
      <c r="E215" s="71"/>
      <c r="F215" s="71"/>
    </row>
    <row r="217" spans="1:6" ht="12">
      <c r="A217" s="4" t="s">
        <v>79</v>
      </c>
      <c r="B217" s="72">
        <f>$B$3</f>
        <v>0</v>
      </c>
      <c r="C217" s="72"/>
      <c r="D217" s="72"/>
      <c r="E217" s="72"/>
      <c r="F217" s="72"/>
    </row>
    <row r="218" spans="1:6" ht="12">
      <c r="A218" s="4" t="s">
        <v>121</v>
      </c>
      <c r="B218" s="70"/>
      <c r="C218" s="70"/>
      <c r="D218" s="70"/>
      <c r="E218" s="70"/>
      <c r="F218" s="70"/>
    </row>
    <row r="219" spans="1:6" ht="12">
      <c r="A219" s="4"/>
      <c r="B219" s="10"/>
      <c r="C219" s="10"/>
      <c r="D219" s="10"/>
      <c r="E219" s="10"/>
      <c r="F219" s="38" t="str">
        <f>(IF(LEFT($C$33,1)="m","actual months","actual years"))</f>
        <v>actual years</v>
      </c>
    </row>
    <row r="220" spans="1:6" ht="12">
      <c r="A220" s="9" t="str">
        <f>IF(LEFT($C$33,1)="m","begins in month","begins in year")</f>
        <v>begins in year</v>
      </c>
      <c r="B220" s="58"/>
      <c r="C220" s="5" t="s">
        <v>134</v>
      </c>
      <c r="D220" s="60"/>
      <c r="E220" s="9" t="str">
        <f>$C$33</f>
        <v>years</v>
      </c>
      <c r="F220" s="38">
        <f>IF(AND(B220&gt;0,B220&lt;=$B$33),IF(D220&gt;$B$33-B220+1,$B$33-B220+1,D220),0)</f>
        <v>0</v>
      </c>
    </row>
    <row r="221" spans="1:6" ht="12">
      <c r="A221" s="4"/>
      <c r="B221" s="7"/>
      <c r="C221" s="5"/>
      <c r="D221" s="34"/>
      <c r="E221" s="5"/>
      <c r="F221" s="5"/>
    </row>
    <row r="222" spans="1:6" s="2" customFormat="1" ht="12">
      <c r="A222" s="11"/>
      <c r="B222" s="6" t="s">
        <v>135</v>
      </c>
      <c r="C222" s="6" t="s">
        <v>136</v>
      </c>
      <c r="D222" s="6" t="s">
        <v>137</v>
      </c>
      <c r="E222" s="6" t="s">
        <v>138</v>
      </c>
      <c r="F222" s="6" t="s">
        <v>139</v>
      </c>
    </row>
    <row r="223" spans="1:6" s="2" customFormat="1" ht="12">
      <c r="A223" s="11"/>
      <c r="B223" s="61"/>
      <c r="C223" s="61"/>
      <c r="D223" s="61"/>
      <c r="E223" s="61"/>
      <c r="F223" s="6" t="s">
        <v>140</v>
      </c>
    </row>
    <row r="224" spans="1:6" s="2" customFormat="1" ht="12">
      <c r="A224" s="31" t="s">
        <v>122</v>
      </c>
      <c r="B224" s="18"/>
      <c r="C224" s="32"/>
      <c r="D224" s="32"/>
      <c r="E224" s="32"/>
      <c r="F224" s="32"/>
    </row>
    <row r="225" spans="1:6" s="2" customFormat="1" ht="12">
      <c r="A225" s="18" t="str">
        <f>IF(LEFT($C$33,1)="m","Technical duration months","Technical duration years")</f>
        <v>Technical duration years</v>
      </c>
      <c r="B225" s="62"/>
      <c r="C225" s="62"/>
      <c r="D225" s="62"/>
      <c r="E225" s="62"/>
      <c r="F225" s="12"/>
    </row>
    <row r="226" spans="1:6" s="2" customFormat="1" ht="12">
      <c r="A226" s="18" t="s">
        <v>123</v>
      </c>
      <c r="B226" s="62"/>
      <c r="C226" s="62"/>
      <c r="D226" s="62"/>
      <c r="E226" s="62"/>
      <c r="F226" s="12"/>
    </row>
    <row r="227" spans="1:6" s="2" customFormat="1" ht="12">
      <c r="A227" s="18" t="s">
        <v>124</v>
      </c>
      <c r="B227" s="62"/>
      <c r="C227" s="62"/>
      <c r="D227" s="62"/>
      <c r="E227" s="62"/>
      <c r="F227" s="12"/>
    </row>
    <row r="228" spans="1:6" s="2" customFormat="1" ht="12">
      <c r="A228" s="33" t="s">
        <v>125</v>
      </c>
      <c r="B228" s="13"/>
      <c r="C228" s="13"/>
      <c r="D228" s="13"/>
      <c r="E228" s="13"/>
      <c r="F228" s="13"/>
    </row>
    <row r="229" spans="1:6" ht="12">
      <c r="A229" s="18" t="s">
        <v>126</v>
      </c>
      <c r="B229" s="63"/>
      <c r="C229" s="63"/>
      <c r="D229" s="63"/>
      <c r="E229" s="63"/>
      <c r="F229" s="14"/>
    </row>
    <row r="230" spans="1:6" ht="12">
      <c r="A230" s="18" t="s">
        <v>128</v>
      </c>
      <c r="B230" s="15">
        <f>1-B231-B232</f>
        <v>1</v>
      </c>
      <c r="C230" s="15">
        <f>1-C231-C232</f>
        <v>1</v>
      </c>
      <c r="D230" s="15">
        <f>1-D231-D232</f>
        <v>1</v>
      </c>
      <c r="E230" s="15">
        <f>1-E231-E232</f>
        <v>1</v>
      </c>
      <c r="F230" s="15"/>
    </row>
    <row r="231" spans="1:6" ht="12">
      <c r="A231" s="18" t="str">
        <f>CONCATENATE("% expend.",$B$41)</f>
        <v>% expend.ASL</v>
      </c>
      <c r="B231" s="64"/>
      <c r="C231" s="64"/>
      <c r="D231" s="64"/>
      <c r="E231" s="64"/>
      <c r="F231" s="15"/>
    </row>
    <row r="232" spans="1:6" ht="12">
      <c r="A232" s="18" t="str">
        <f>CONCATENATE("% expend.",$B$42)</f>
        <v>% expend.Municip.</v>
      </c>
      <c r="B232" s="65"/>
      <c r="C232" s="65"/>
      <c r="D232" s="65"/>
      <c r="E232" s="65"/>
      <c r="F232" s="16"/>
    </row>
    <row r="233" spans="1:6" s="2" customFormat="1" ht="12">
      <c r="A233" s="33" t="s">
        <v>127</v>
      </c>
      <c r="B233" s="17"/>
      <c r="C233" s="17"/>
      <c r="D233" s="17"/>
      <c r="E233" s="17"/>
      <c r="F233" s="17"/>
    </row>
    <row r="234" spans="1:6" ht="12">
      <c r="A234" s="18" t="str">
        <f>IF(LEFT($C$33,1)="m","Monthly cost","Yearly cost")</f>
        <v>Yearly cost</v>
      </c>
      <c r="B234" s="63"/>
      <c r="C234" s="63"/>
      <c r="D234" s="63"/>
      <c r="E234" s="63"/>
      <c r="F234" s="14">
        <v>0</v>
      </c>
    </row>
    <row r="235" spans="1:6" ht="12">
      <c r="A235" s="18" t="s">
        <v>128</v>
      </c>
      <c r="B235" s="15">
        <f>1-B236-B237</f>
        <v>1</v>
      </c>
      <c r="C235" s="15">
        <f>1-C236-C237</f>
        <v>1</v>
      </c>
      <c r="D235" s="15">
        <f>1-D236-D237</f>
        <v>1</v>
      </c>
      <c r="E235" s="15">
        <f>1-E236-E237</f>
        <v>1</v>
      </c>
      <c r="F235" s="15"/>
    </row>
    <row r="236" spans="1:6" ht="12">
      <c r="A236" s="18" t="str">
        <f>CONCATENATE("% expend.",$B$41)</f>
        <v>% expend.ASL</v>
      </c>
      <c r="B236" s="64">
        <v>0</v>
      </c>
      <c r="C236" s="64">
        <v>0</v>
      </c>
      <c r="D236" s="64">
        <v>0</v>
      </c>
      <c r="E236" s="64">
        <v>0</v>
      </c>
      <c r="F236" s="15">
        <v>0</v>
      </c>
    </row>
    <row r="237" spans="1:6" ht="12">
      <c r="A237" s="18" t="str">
        <f>CONCATENATE("% expend.",$B$42)</f>
        <v>% expend.Municip.</v>
      </c>
      <c r="B237" s="65"/>
      <c r="C237" s="65"/>
      <c r="D237" s="65"/>
      <c r="E237" s="65">
        <v>0</v>
      </c>
      <c r="F237" s="16"/>
    </row>
    <row r="238" spans="1:6" s="2" customFormat="1" ht="12">
      <c r="A238" s="33" t="s">
        <v>129</v>
      </c>
      <c r="B238" s="17"/>
      <c r="C238" s="17"/>
      <c r="D238" s="17"/>
      <c r="E238" s="17"/>
      <c r="F238" s="17"/>
    </row>
    <row r="239" spans="1:6" ht="12">
      <c r="A239" s="18" t="str">
        <f>IF(LEFT($C$33,1)="m","Monthly cost","Yearly cost")</f>
        <v>Yearly cost</v>
      </c>
      <c r="B239" s="63">
        <v>0</v>
      </c>
      <c r="C239" s="63">
        <v>0</v>
      </c>
      <c r="D239" s="63">
        <v>0</v>
      </c>
      <c r="E239" s="63"/>
      <c r="F239" s="14">
        <v>0</v>
      </c>
    </row>
    <row r="240" spans="1:6" ht="12">
      <c r="A240" s="18" t="s">
        <v>128</v>
      </c>
      <c r="B240" s="15">
        <f>1-B241-B242</f>
        <v>1</v>
      </c>
      <c r="C240" s="15">
        <f>1-C241-C242</f>
        <v>1</v>
      </c>
      <c r="D240" s="15">
        <f>1-D241-D242</f>
        <v>1</v>
      </c>
      <c r="E240" s="15">
        <f>1-E241-E242</f>
        <v>1</v>
      </c>
      <c r="F240" s="15"/>
    </row>
    <row r="241" spans="1:6" ht="12">
      <c r="A241" s="18" t="str">
        <f>CONCATENATE("% expend.",$B$41)</f>
        <v>% expend.ASL</v>
      </c>
      <c r="B241" s="64">
        <v>0</v>
      </c>
      <c r="C241" s="64">
        <v>0</v>
      </c>
      <c r="D241" s="64">
        <v>0</v>
      </c>
      <c r="E241" s="64">
        <v>0</v>
      </c>
      <c r="F241" s="15">
        <v>0</v>
      </c>
    </row>
    <row r="242" spans="1:6" ht="12">
      <c r="A242" s="18" t="str">
        <f>CONCATENATE("% expend.",$B$42)</f>
        <v>% expend.Municip.</v>
      </c>
      <c r="B242" s="65"/>
      <c r="C242" s="65"/>
      <c r="D242" s="65"/>
      <c r="E242" s="65"/>
      <c r="F242" s="16"/>
    </row>
    <row r="243" spans="1:6" s="2" customFormat="1" ht="12">
      <c r="A243" s="33" t="s">
        <v>132</v>
      </c>
      <c r="B243" s="18"/>
      <c r="C243" s="18"/>
      <c r="D243" s="18"/>
      <c r="E243" s="18"/>
      <c r="F243" s="18"/>
    </row>
    <row r="244" spans="1:6" ht="12">
      <c r="A244" s="18" t="s">
        <v>130</v>
      </c>
      <c r="B244" s="62"/>
      <c r="C244" s="62"/>
      <c r="D244" s="62"/>
      <c r="E244" s="62"/>
      <c r="F244" s="62"/>
    </row>
    <row r="245" spans="1:6" ht="12">
      <c r="A245" s="18" t="s">
        <v>131</v>
      </c>
      <c r="B245" s="62"/>
      <c r="C245" s="62"/>
      <c r="D245" s="62"/>
      <c r="E245" s="62"/>
      <c r="F245" s="62"/>
    </row>
    <row r="246" spans="1:6" s="2" customFormat="1" ht="12">
      <c r="A246" s="18" t="s">
        <v>128</v>
      </c>
      <c r="B246" s="15">
        <f>1-B247-B248</f>
        <v>1</v>
      </c>
      <c r="C246" s="15">
        <f>1-C247-C248</f>
        <v>1</v>
      </c>
      <c r="D246" s="15">
        <f>1-D247-D248</f>
        <v>1</v>
      </c>
      <c r="E246" s="15">
        <f>1-E247-E248</f>
        <v>1</v>
      </c>
      <c r="F246" s="15">
        <f>1-F247-F248</f>
        <v>1</v>
      </c>
    </row>
    <row r="247" spans="1:6" ht="12">
      <c r="A247" s="18" t="str">
        <f>CONCATENATE("% expend.",$B$41)</f>
        <v>% expend.ASL</v>
      </c>
      <c r="B247" s="64">
        <v>0</v>
      </c>
      <c r="C247" s="64">
        <v>0</v>
      </c>
      <c r="D247" s="64">
        <v>0</v>
      </c>
      <c r="E247" s="64">
        <v>0</v>
      </c>
      <c r="F247" s="64">
        <v>0</v>
      </c>
    </row>
    <row r="248" spans="1:6" ht="12">
      <c r="A248" s="18" t="str">
        <f>CONCATENATE("% expend.",$B$42)</f>
        <v>% expend.Municip.</v>
      </c>
      <c r="B248" s="65"/>
      <c r="C248" s="65"/>
      <c r="D248" s="65"/>
      <c r="E248" s="65"/>
      <c r="F248" s="65"/>
    </row>
    <row r="249" spans="1:6" ht="12">
      <c r="A249" s="33" t="s">
        <v>133</v>
      </c>
      <c r="B249" s="18"/>
      <c r="C249" s="18"/>
      <c r="D249" s="18"/>
      <c r="E249" s="18"/>
      <c r="F249" s="18"/>
    </row>
    <row r="250" spans="1:6" ht="12">
      <c r="A250" s="18" t="s">
        <v>130</v>
      </c>
      <c r="B250" s="62">
        <v>0</v>
      </c>
      <c r="C250" s="62">
        <v>0</v>
      </c>
      <c r="D250" s="62"/>
      <c r="E250" s="62"/>
      <c r="F250" s="62"/>
    </row>
    <row r="251" spans="1:6" ht="12">
      <c r="A251" s="18" t="s">
        <v>131</v>
      </c>
      <c r="B251" s="62"/>
      <c r="C251" s="62"/>
      <c r="D251" s="62"/>
      <c r="E251" s="62"/>
      <c r="F251" s="62"/>
    </row>
    <row r="252" spans="1:6" ht="12">
      <c r="A252" s="18" t="s">
        <v>128</v>
      </c>
      <c r="B252" s="15">
        <f>1-B253-B254</f>
        <v>1</v>
      </c>
      <c r="C252" s="15">
        <f>1-C253-C254</f>
        <v>1</v>
      </c>
      <c r="D252" s="15">
        <f>1-D253-D254</f>
        <v>1</v>
      </c>
      <c r="E252" s="15">
        <f>1-E253-E254</f>
        <v>1</v>
      </c>
      <c r="F252" s="15">
        <f>1-F253-F254</f>
        <v>1</v>
      </c>
    </row>
    <row r="253" spans="1:6" s="8" customFormat="1" ht="12">
      <c r="A253" s="18" t="str">
        <f>CONCATENATE("% expend.",$B$41)</f>
        <v>% expend.ASL</v>
      </c>
      <c r="B253" s="64"/>
      <c r="C253" s="64"/>
      <c r="D253" s="64"/>
      <c r="E253" s="64"/>
      <c r="F253" s="64"/>
    </row>
    <row r="254" spans="1:6" s="8" customFormat="1" ht="12">
      <c r="A254" s="18" t="str">
        <f>CONCATENATE("% expend.",$B$42)</f>
        <v>% expend.Municip.</v>
      </c>
      <c r="B254" s="65"/>
      <c r="C254" s="65"/>
      <c r="D254" s="65"/>
      <c r="E254" s="65"/>
      <c r="F254" s="65"/>
    </row>
    <row r="255" spans="1:6" s="2" customFormat="1" ht="12">
      <c r="A255" s="33" t="s">
        <v>155</v>
      </c>
      <c r="B255" s="18"/>
      <c r="C255" s="18"/>
      <c r="D255" s="18"/>
      <c r="E255" s="18"/>
      <c r="F255" s="18"/>
    </row>
    <row r="256" spans="1:6" ht="12">
      <c r="A256" s="18" t="s">
        <v>130</v>
      </c>
      <c r="B256" s="62">
        <v>0</v>
      </c>
      <c r="C256" s="62">
        <v>0</v>
      </c>
      <c r="D256" s="62">
        <v>0</v>
      </c>
      <c r="E256" s="62">
        <v>0</v>
      </c>
      <c r="F256" s="62">
        <v>0</v>
      </c>
    </row>
    <row r="257" spans="1:6" ht="12">
      <c r="A257" s="18" t="s">
        <v>131</v>
      </c>
      <c r="B257" s="62">
        <v>0</v>
      </c>
      <c r="C257" s="62">
        <v>0</v>
      </c>
      <c r="D257" s="62">
        <v>0</v>
      </c>
      <c r="E257" s="62">
        <v>0</v>
      </c>
      <c r="F257" s="62">
        <v>0</v>
      </c>
    </row>
    <row r="258" spans="1:6" ht="12">
      <c r="A258" s="18" t="s">
        <v>128</v>
      </c>
      <c r="B258" s="15">
        <f>1-B259-B260</f>
        <v>1</v>
      </c>
      <c r="C258" s="15">
        <f>1-C259-C260</f>
        <v>1</v>
      </c>
      <c r="D258" s="15">
        <f>1-D259-D260</f>
        <v>1</v>
      </c>
      <c r="E258" s="15">
        <f>1-E259-E260</f>
        <v>1</v>
      </c>
      <c r="F258" s="15">
        <f>1-F259-F260</f>
        <v>1</v>
      </c>
    </row>
    <row r="259" spans="1:6" ht="12">
      <c r="A259" s="18" t="str">
        <f>CONCATENATE("% expend.",$B$41)</f>
        <v>% expend.ASL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</row>
    <row r="260" spans="1:6" ht="12">
      <c r="A260" s="18" t="str">
        <f>CONCATENATE("% expend.",$B$42)</f>
        <v>% expend.Municip.</v>
      </c>
      <c r="B260" s="65"/>
      <c r="C260" s="65"/>
      <c r="D260" s="65"/>
      <c r="E260" s="65"/>
      <c r="F260" s="65"/>
    </row>
    <row r="261" spans="1:6" ht="12">
      <c r="A261" s="7"/>
      <c r="B261" s="19"/>
      <c r="C261" s="19"/>
      <c r="D261" s="19"/>
      <c r="E261" s="19"/>
      <c r="F261" s="19"/>
    </row>
    <row r="262" spans="1:6" ht="12">
      <c r="A262" s="7" t="s">
        <v>141</v>
      </c>
      <c r="B262" s="20">
        <f>IF(B225=0,0,B229*(INT($F$220/B225)+IF($F$220/B225=INT($F$220/B225),0,1)))</f>
        <v>0</v>
      </c>
      <c r="C262" s="20">
        <f>IF(C225=0,0,C229*(INT($F$220/C225)+IF($F$220/C225=INT($F$220/C225),0,1)))</f>
        <v>0</v>
      </c>
      <c r="D262" s="20">
        <f>IF(D225=0,0,D229*(INT($F$220/D225)+IF($F$220/D225=INT($F$220/D225),0,1)))</f>
        <v>0</v>
      </c>
      <c r="E262" s="20">
        <f>IF(E225=0,0,E229*(INT($F$220/E225)+IF($F$220/E225=INT($F$220/E225),0,1)))</f>
        <v>0</v>
      </c>
      <c r="F262" s="20">
        <f>IF(F225=0,0,F229*(INT($F$220/F225)+IF($F$220/F225=INT($F$220/F225),0,1)))</f>
        <v>0</v>
      </c>
    </row>
    <row r="263" spans="1:6" ht="12">
      <c r="A263" s="21" t="s">
        <v>142</v>
      </c>
      <c r="B263" s="20">
        <f>-IF(OR(B225=0,B226+B227=0),0,B262-(B229/B225)*$F$220)</f>
        <v>0</v>
      </c>
      <c r="C263" s="20">
        <f>-IF(OR(C225=0,C226+C227=0),0,C262-(C229/C225)*$F$220)</f>
        <v>0</v>
      </c>
      <c r="D263" s="20">
        <f>-IF(OR(D225=0,D226+D227=0),0,D262-(D229/D225)*$F$220)</f>
        <v>0</v>
      </c>
      <c r="E263" s="20">
        <f>-IF(OR(E225=0,E226+E227=0),0,E262-(E229/E225)*$F$220)</f>
        <v>0</v>
      </c>
      <c r="F263" s="20">
        <f>-IF(OR(F225=0,F226+F227=0),0,F262-(F229/F225)*$F$220)</f>
        <v>0</v>
      </c>
    </row>
    <row r="264" spans="1:6" ht="12">
      <c r="A264" s="21" t="s">
        <v>143</v>
      </c>
      <c r="B264" s="20">
        <f>B234*$F$220</f>
        <v>0</v>
      </c>
      <c r="C264" s="20">
        <f>C234*$F$220</f>
        <v>0</v>
      </c>
      <c r="D264" s="20">
        <f>D234*$F$220</f>
        <v>0</v>
      </c>
      <c r="E264" s="20">
        <f>E234*$F$220</f>
        <v>0</v>
      </c>
      <c r="F264" s="20">
        <f>F234*$F$220</f>
        <v>0</v>
      </c>
    </row>
    <row r="265" spans="1:6" ht="12">
      <c r="A265" s="22" t="s">
        <v>144</v>
      </c>
      <c r="B265" s="20">
        <f>B239*$F$220</f>
        <v>0</v>
      </c>
      <c r="C265" s="20">
        <f>C239*$F$220</f>
        <v>0</v>
      </c>
      <c r="D265" s="20">
        <f>D239*$F$220</f>
        <v>0</v>
      </c>
      <c r="E265" s="20">
        <f>E239*$F$220</f>
        <v>0</v>
      </c>
      <c r="F265" s="20">
        <f>F239*$F$220</f>
        <v>0</v>
      </c>
    </row>
    <row r="266" spans="1:6" ht="12">
      <c r="A266" s="22" t="s">
        <v>145</v>
      </c>
      <c r="B266" s="20">
        <f>(B244*(B245)*$E$36/5+B250*(B251)*$E$37/5+B256*(B257)*$E$38/5)*($F$220)/IF(LEFT($C$33)="m",12,1)</f>
        <v>0</v>
      </c>
      <c r="C266" s="20">
        <f>(C244*(C245)*$E$36/5+C250*(C251)*$E$37/5+C256*(C257)*$E$38/5)*($F$220)/IF(LEFT($C$33)="m",12,1)</f>
        <v>0</v>
      </c>
      <c r="D266" s="20">
        <f>(D244*(D245)*$E$36/5+D250*(D251)*$E$37/5+D256*(D257)*$E$38/5)*($F$220)/IF(LEFT($C$33)="m",12,1)</f>
        <v>0</v>
      </c>
      <c r="E266" s="20">
        <f>(E244*(E245)*$E$36/5+E250*(E251)*$E$37/5+E256*(E257)*$E$38/5)*($F$220)/IF(LEFT($C$33)="m",12,1)</f>
        <v>0</v>
      </c>
      <c r="F266" s="20">
        <f>(F244*(F245)*$E$36/5+F250*(F251)*$E$37/5+F256*(F257)*$E$38/5)*($F$220)/IF(LEFT($C$33)="m",12,1)</f>
        <v>0</v>
      </c>
    </row>
    <row r="267" spans="1:6" s="2" customFormat="1" ht="12">
      <c r="A267" s="39" t="s">
        <v>146</v>
      </c>
      <c r="B267" s="23">
        <f>SUM(B262:B266)</f>
        <v>0</v>
      </c>
      <c r="C267" s="23">
        <f>SUM(C262:C266)</f>
        <v>0</v>
      </c>
      <c r="D267" s="23">
        <f>SUM(D262:D266)</f>
        <v>0</v>
      </c>
      <c r="E267" s="23">
        <f>SUM(E262:E266)</f>
        <v>0</v>
      </c>
      <c r="F267" s="23">
        <f>SUM(F262:F266)</f>
        <v>0</v>
      </c>
    </row>
    <row r="268" spans="1:6" ht="12">
      <c r="A268" s="7" t="s">
        <v>149</v>
      </c>
      <c r="B268" s="20">
        <f>B262*B230+B264*B235+B265*B240+(B244*(B245)*B246*$F$36/5+B250*(B251)*B252*$F$37/5+B256*(B257)*B258*$F$38/5)*($F$220)/IF(LEFT($C$33)="m",12,1)</f>
        <v>0</v>
      </c>
      <c r="C268" s="20">
        <f>C262*C230+C264*C235+C265*C240+(C244*(C245)*C246*$F$36/5+C250*(C251)*C252*$F$37/5+C256*(C257)*C258*$F$38/5)*($F$220)/IF(LEFT($C$33)="m",12,1)</f>
        <v>0</v>
      </c>
      <c r="D268" s="20">
        <f>D262*D230+D264*D235+D265*D240+(D244*(D245)*D246*$F$36/5+D250*(D251)*D252*$F$37/5+D256*(D257)*D258*$F$38/5)*($F$220)/IF(LEFT($C$33)="m",12,1)</f>
        <v>0</v>
      </c>
      <c r="E268" s="20">
        <f>E262*E230+E264*E235+E265*E240+(E244*(E245)*E246*$F$36/5+E250*(E251)*E252*$F$37/5+E256*(E257)*E258*$F$38/5)*($F$220)/IF(LEFT($C$33)="m",12,1)</f>
        <v>0</v>
      </c>
      <c r="F268" s="20">
        <f>F262*F230+F264*F235+F265*F240+(F244*(F245)*F246*$F$36/5+F250*(F251)*F252*$F$37/5+F256*(F257)*F258*$F$38/5)*($F$220)/IF(LEFT($C$33)="m",12,1)</f>
        <v>0</v>
      </c>
    </row>
    <row r="269" spans="1:6" ht="12">
      <c r="A269" s="18" t="str">
        <f>CONCATENATE("expend.",$B$41)</f>
        <v>expend.ASL</v>
      </c>
      <c r="B269" s="20">
        <f>B262*B231+B264*B236+B265*B241+(B244*(B245)*B247*$F$36/5+B250*(B251)*B253*$F$37/5+B256*(B257)*B259*$F$38/5)*($F$220)/IF(LEFT($C$33)="m",12,1)</f>
        <v>0</v>
      </c>
      <c r="C269" s="20">
        <f>C262*C231+C264*C236+C265*C241+(C244*(C245)*C247*$F$36/5+C250*(C251)*C253*$F$37/5+C256*(C257)*C259*$F$38/5)*($F$220)/IF(LEFT($C$33)="m",12,1)</f>
        <v>0</v>
      </c>
      <c r="D269" s="20">
        <f>D262*D231+D264*D236+D265*D241+(D244*(D245)*D247*$F$36/5+D250*(D251)*D253*$F$37/5+D256*(D257)*D259*$F$38/5)*($F$220)/IF(LEFT($C$33)="m",12,1)</f>
        <v>0</v>
      </c>
      <c r="E269" s="20">
        <f>E262*E231+E264*E236+E265*E241+(E244*(E245)*E247*$F$36/5+E250*(E251)*E253*$F$37/5+E256*(E257)*E259*$F$38/5)*($F$220)/IF(LEFT($C$33)="m",12,1)</f>
        <v>0</v>
      </c>
      <c r="F269" s="20">
        <f>F262*F231+F264*F236+F265*F241+(F244*(F245)*F247*$F$36/5+F250*(F251)*F253*$F$37/5+F256*(F257)*F259*$F$38/5)*($F$220)/IF(LEFT($C$33)="m",12,1)</f>
        <v>0</v>
      </c>
    </row>
    <row r="270" spans="1:6" ht="12">
      <c r="A270" s="18" t="str">
        <f>CONCATENATE("expend.",$B$42)</f>
        <v>expend.Municip.</v>
      </c>
      <c r="B270" s="20">
        <f>B262*B232+B264*B237+B265*B242+(B244*(B245)*B248*$F$36/5+B250*(B251)*B254*$F$37/5+B256*(B257)*B260*$F$38/5)*($F$220)/IF(LEFT($C$33)="m",12,1)</f>
        <v>0</v>
      </c>
      <c r="C270" s="20">
        <f>C262*C232+C264*C237+C265*C242+(C244*(C245)*C248*$F$36/5+C250*(C251)*C254*$F$37/5+C256*(C257)*C260*$F$38/5)*($F$220)/IF(LEFT($C$33)="m",12,1)</f>
        <v>0</v>
      </c>
      <c r="D270" s="20">
        <f>D262*D232+D264*D237+D265*D242+(D244*(D245)*D248*$F$36/5+D250*(D251)*D254*$F$37/5+D256*(D257)*D260*$F$38/5)*($F$220)/IF(LEFT($C$33)="m",12,1)</f>
        <v>0</v>
      </c>
      <c r="E270" s="20">
        <f>E262*E232+E264*E237+E265*E242+(E244*(E245)*E248*$F$36/5+E250*(E251)*E254*$F$37/5+E256*(E257)*E260*$F$38/5)*($F$220)/IF(LEFT($C$33)="m",12,1)</f>
        <v>0</v>
      </c>
      <c r="F270" s="20">
        <f>F262*F232+F264*F237+F265*F242+(F244*(F245)*F248*$F$36/5+F250*(F251)*F254*$F$37/5+F256*(F257)*F260*$F$38/5)*($F$220)/IF(LEFT($C$33)="m",12,1)</f>
        <v>0</v>
      </c>
    </row>
    <row r="271" spans="1:6" ht="12">
      <c r="A271" s="24"/>
      <c r="B271" s="25"/>
      <c r="C271" s="25"/>
      <c r="D271" s="25"/>
      <c r="E271" s="25"/>
      <c r="F271" s="26"/>
    </row>
    <row r="272" spans="1:6" ht="12">
      <c r="A272" s="11" t="s">
        <v>150</v>
      </c>
      <c r="B272" s="27">
        <f>B267-$F267</f>
        <v>0</v>
      </c>
      <c r="C272" s="27">
        <f>C267-$F267</f>
        <v>0</v>
      </c>
      <c r="D272" s="27">
        <f>D267-$F267</f>
        <v>0</v>
      </c>
      <c r="E272" s="27">
        <f>E267-$F267</f>
        <v>0</v>
      </c>
      <c r="F272" s="27">
        <f>F267-$F267</f>
        <v>0</v>
      </c>
    </row>
    <row r="273" spans="1:6" ht="12">
      <c r="A273" s="28"/>
      <c r="B273" s="25"/>
      <c r="C273" s="25"/>
      <c r="D273" s="25"/>
      <c r="E273" s="25"/>
      <c r="F273" s="25"/>
    </row>
    <row r="274" spans="1:6" s="37" customFormat="1" ht="12">
      <c r="A274" s="31"/>
      <c r="B274" s="36"/>
      <c r="C274" s="36"/>
      <c r="D274" s="36"/>
      <c r="E274" s="36"/>
      <c r="F274" s="36"/>
    </row>
    <row r="275" spans="1:6" ht="12">
      <c r="A275" s="38" t="s">
        <v>151</v>
      </c>
      <c r="B275" s="58"/>
      <c r="C275" s="68">
        <f>IF(OR(B275&lt;1,B275&gt;5),"",IF(B275=1,B223,IF(B275=2,C223,IF(B275=3,D223,IF(B275=4,E223,F223)))))</f>
      </c>
      <c r="D275" s="69"/>
      <c r="E275" s="69"/>
      <c r="F275" s="69"/>
    </row>
    <row r="276" spans="1:6" s="2" customFormat="1" ht="12">
      <c r="A276" s="35" t="s">
        <v>152</v>
      </c>
      <c r="B276" s="35" t="s">
        <v>153</v>
      </c>
      <c r="C276" s="35" t="s">
        <v>154</v>
      </c>
      <c r="D276" s="35" t="s">
        <v>149</v>
      </c>
      <c r="E276" s="35" t="str">
        <f>CONCATENATE("expend.",$B$41)</f>
        <v>expend.ASL</v>
      </c>
      <c r="F276" s="29" t="str">
        <f>CONCATENATE("expend.",$B$42)</f>
        <v>expend.Municip.</v>
      </c>
    </row>
    <row r="277" spans="1:6" ht="12">
      <c r="A277" s="27">
        <f>IF(B275=1,B229,IF(B275=2,C229,IF(B275=3,D229,IF(B275=4,E229,F229))))</f>
        <v>0</v>
      </c>
      <c r="B277" s="27">
        <f>IF(B275=1,B272,IF(B275=2,C272,IF(B275=3,D272,IF(B275=4,E272,F272))))</f>
        <v>0</v>
      </c>
      <c r="C277" s="27">
        <f>IF(B275=1,B263,IF(B275=2,C263,IF(B275=3,D263,IF(B275=4,E263,F272))))</f>
        <v>0</v>
      </c>
      <c r="D277" s="27">
        <f>IF(B275=1,B268,IF(B275=2,C268,IF(B275=3,D268,IF(B275=4,E268,F268))))</f>
        <v>0</v>
      </c>
      <c r="E277" s="27">
        <f>IF(B275=1,B269,IF(B275=2,C269,IF(B275=3,D269,IF(B275=4,E269,F269))))</f>
        <v>0</v>
      </c>
      <c r="F277" s="27">
        <f>IF(B275=1,B270,IF(B275=2,C270,IF(B275=3,D270,IF(B275=4,E270,F270))))</f>
        <v>0</v>
      </c>
    </row>
    <row r="278" spans="1:6" ht="18.75">
      <c r="A278" s="71" t="s">
        <v>114</v>
      </c>
      <c r="B278" s="71"/>
      <c r="C278" s="71"/>
      <c r="D278" s="71"/>
      <c r="E278" s="71"/>
      <c r="F278" s="71"/>
    </row>
    <row r="280" spans="1:6" ht="12">
      <c r="A280" s="4" t="s">
        <v>79</v>
      </c>
      <c r="B280" s="72">
        <f>$B$3</f>
        <v>0</v>
      </c>
      <c r="C280" s="72"/>
      <c r="D280" s="72"/>
      <c r="E280" s="72"/>
      <c r="F280" s="72"/>
    </row>
    <row r="281" spans="1:6" ht="12">
      <c r="A281" s="4" t="s">
        <v>121</v>
      </c>
      <c r="B281" s="70"/>
      <c r="C281" s="70"/>
      <c r="D281" s="70"/>
      <c r="E281" s="70"/>
      <c r="F281" s="70"/>
    </row>
    <row r="282" spans="1:6" ht="12">
      <c r="A282" s="4"/>
      <c r="B282" s="10"/>
      <c r="C282" s="10"/>
      <c r="D282" s="10"/>
      <c r="E282" s="10"/>
      <c r="F282" s="38" t="str">
        <f>(IF(LEFT($C$33,1)="m","actual months","actual years"))</f>
        <v>actual years</v>
      </c>
    </row>
    <row r="283" spans="1:6" ht="12">
      <c r="A283" s="9" t="str">
        <f>IF(LEFT($C$33,1)="m","begins in month","begins in year")</f>
        <v>begins in year</v>
      </c>
      <c r="B283" s="58"/>
      <c r="C283" s="5" t="s">
        <v>134</v>
      </c>
      <c r="D283" s="60"/>
      <c r="E283" s="9" t="str">
        <f>$C$33</f>
        <v>years</v>
      </c>
      <c r="F283" s="38">
        <f>IF(AND(B283&gt;0,B283&lt;=$B$33),IF(D283&gt;$B$33-B283+1,$B$33-B283+1,D283),0)</f>
        <v>0</v>
      </c>
    </row>
    <row r="284" spans="1:6" ht="12">
      <c r="A284" s="4"/>
      <c r="B284" s="7"/>
      <c r="C284" s="5"/>
      <c r="D284" s="34"/>
      <c r="E284" s="5"/>
      <c r="F284" s="5"/>
    </row>
    <row r="285" spans="1:6" s="2" customFormat="1" ht="12">
      <c r="A285" s="11"/>
      <c r="B285" s="6" t="s">
        <v>135</v>
      </c>
      <c r="C285" s="6" t="s">
        <v>136</v>
      </c>
      <c r="D285" s="6" t="s">
        <v>137</v>
      </c>
      <c r="E285" s="6" t="s">
        <v>138</v>
      </c>
      <c r="F285" s="6" t="s">
        <v>139</v>
      </c>
    </row>
    <row r="286" spans="1:6" s="2" customFormat="1" ht="12">
      <c r="A286" s="11"/>
      <c r="B286" s="61"/>
      <c r="C286" s="61"/>
      <c r="D286" s="61"/>
      <c r="E286" s="61"/>
      <c r="F286" s="6" t="s">
        <v>140</v>
      </c>
    </row>
    <row r="287" spans="1:6" s="2" customFormat="1" ht="12">
      <c r="A287" s="31" t="s">
        <v>122</v>
      </c>
      <c r="B287" s="18"/>
      <c r="C287" s="32"/>
      <c r="D287" s="32"/>
      <c r="E287" s="32"/>
      <c r="F287" s="32"/>
    </row>
    <row r="288" spans="1:6" s="2" customFormat="1" ht="12">
      <c r="A288" s="18" t="str">
        <f>IF(LEFT($C$33,1)="m","Technical duration months","Technical duration years")</f>
        <v>Technical duration years</v>
      </c>
      <c r="B288" s="62"/>
      <c r="C288" s="62"/>
      <c r="D288" s="62"/>
      <c r="E288" s="62"/>
      <c r="F288" s="12"/>
    </row>
    <row r="289" spans="1:6" s="2" customFormat="1" ht="12">
      <c r="A289" s="18" t="s">
        <v>123</v>
      </c>
      <c r="B289" s="62"/>
      <c r="C289" s="62"/>
      <c r="D289" s="62"/>
      <c r="E289" s="62"/>
      <c r="F289" s="12"/>
    </row>
    <row r="290" spans="1:6" s="2" customFormat="1" ht="12">
      <c r="A290" s="18" t="s">
        <v>124</v>
      </c>
      <c r="B290" s="62"/>
      <c r="C290" s="62"/>
      <c r="D290" s="62"/>
      <c r="E290" s="62"/>
      <c r="F290" s="12"/>
    </row>
    <row r="291" spans="1:6" s="2" customFormat="1" ht="12">
      <c r="A291" s="33" t="s">
        <v>125</v>
      </c>
      <c r="B291" s="13"/>
      <c r="C291" s="13"/>
      <c r="D291" s="13"/>
      <c r="E291" s="13"/>
      <c r="F291" s="13"/>
    </row>
    <row r="292" spans="1:6" ht="12">
      <c r="A292" s="18" t="s">
        <v>126</v>
      </c>
      <c r="B292" s="63"/>
      <c r="C292" s="63"/>
      <c r="D292" s="63"/>
      <c r="E292" s="63"/>
      <c r="F292" s="14"/>
    </row>
    <row r="293" spans="1:6" ht="12">
      <c r="A293" s="18" t="s">
        <v>128</v>
      </c>
      <c r="B293" s="15">
        <f>1-B294-B295</f>
        <v>1</v>
      </c>
      <c r="C293" s="15">
        <f>1-C294-C295</f>
        <v>1</v>
      </c>
      <c r="D293" s="15">
        <f>1-D294-D295</f>
        <v>1</v>
      </c>
      <c r="E293" s="15">
        <f>1-E294-E295</f>
        <v>1</v>
      </c>
      <c r="F293" s="15"/>
    </row>
    <row r="294" spans="1:6" ht="12">
      <c r="A294" s="18" t="str">
        <f>CONCATENATE("% expend.",$B$41)</f>
        <v>% expend.ASL</v>
      </c>
      <c r="B294" s="64"/>
      <c r="C294" s="64"/>
      <c r="D294" s="64"/>
      <c r="E294" s="64">
        <v>0</v>
      </c>
      <c r="F294" s="15"/>
    </row>
    <row r="295" spans="1:6" ht="12">
      <c r="A295" s="18" t="str">
        <f>CONCATENATE("% expend.",$B$42)</f>
        <v>% expend.Municip.</v>
      </c>
      <c r="B295" s="65"/>
      <c r="C295" s="65"/>
      <c r="D295" s="65"/>
      <c r="E295" s="65"/>
      <c r="F295" s="16"/>
    </row>
    <row r="296" spans="1:6" s="2" customFormat="1" ht="12">
      <c r="A296" s="33" t="s">
        <v>127</v>
      </c>
      <c r="B296" s="17"/>
      <c r="C296" s="17"/>
      <c r="D296" s="17"/>
      <c r="E296" s="17"/>
      <c r="F296" s="17"/>
    </row>
    <row r="297" spans="1:6" ht="12">
      <c r="A297" s="18" t="str">
        <f>IF(LEFT($C$33,1)="m","Monthly cost","Yearly cost")</f>
        <v>Yearly cost</v>
      </c>
      <c r="B297" s="63"/>
      <c r="C297" s="63"/>
      <c r="D297" s="63"/>
      <c r="E297" s="63"/>
      <c r="F297" s="14">
        <v>0</v>
      </c>
    </row>
    <row r="298" spans="1:6" ht="12">
      <c r="A298" s="18" t="s">
        <v>128</v>
      </c>
      <c r="B298" s="15">
        <f>1-B299-B300</f>
        <v>1</v>
      </c>
      <c r="C298" s="15">
        <f>1-C299-C300</f>
        <v>1</v>
      </c>
      <c r="D298" s="15">
        <f>1-D299-D300</f>
        <v>1</v>
      </c>
      <c r="E298" s="15">
        <f>1-E299-E300</f>
        <v>1</v>
      </c>
      <c r="F298" s="15"/>
    </row>
    <row r="299" spans="1:6" ht="12">
      <c r="A299" s="18" t="str">
        <f>CONCATENATE("% expend.",$B$41)</f>
        <v>% expend.ASL</v>
      </c>
      <c r="B299" s="64">
        <v>0</v>
      </c>
      <c r="C299" s="64">
        <v>0</v>
      </c>
      <c r="D299" s="64">
        <v>0</v>
      </c>
      <c r="E299" s="64">
        <v>0</v>
      </c>
      <c r="F299" s="15">
        <v>0</v>
      </c>
    </row>
    <row r="300" spans="1:6" ht="12">
      <c r="A300" s="18" t="str">
        <f>CONCATENATE("% expend.",$B$42)</f>
        <v>% expend.Municip.</v>
      </c>
      <c r="B300" s="65"/>
      <c r="C300" s="65"/>
      <c r="D300" s="65"/>
      <c r="E300" s="65">
        <v>0</v>
      </c>
      <c r="F300" s="16"/>
    </row>
    <row r="301" spans="1:6" s="2" customFormat="1" ht="12">
      <c r="A301" s="33" t="s">
        <v>129</v>
      </c>
      <c r="B301" s="17"/>
      <c r="C301" s="17"/>
      <c r="D301" s="17"/>
      <c r="E301" s="17"/>
      <c r="F301" s="17"/>
    </row>
    <row r="302" spans="1:6" ht="12">
      <c r="A302" s="18" t="str">
        <f>IF(LEFT($C$33,1)="m","Monthly cost","Yearly cost")</f>
        <v>Yearly cost</v>
      </c>
      <c r="B302" s="63">
        <v>0</v>
      </c>
      <c r="C302" s="63">
        <v>0</v>
      </c>
      <c r="D302" s="63">
        <v>0</v>
      </c>
      <c r="E302" s="63"/>
      <c r="F302" s="14">
        <v>0</v>
      </c>
    </row>
    <row r="303" spans="1:6" ht="12">
      <c r="A303" s="18" t="s">
        <v>128</v>
      </c>
      <c r="B303" s="15">
        <f>1-B304-B305</f>
        <v>1</v>
      </c>
      <c r="C303" s="15">
        <f>1-C304-C305</f>
        <v>1</v>
      </c>
      <c r="D303" s="15">
        <f>1-D304-D305</f>
        <v>1</v>
      </c>
      <c r="E303" s="15">
        <f>1-E304-E305</f>
        <v>1</v>
      </c>
      <c r="F303" s="15"/>
    </row>
    <row r="304" spans="1:6" ht="12">
      <c r="A304" s="18" t="str">
        <f>CONCATENATE("% expend.",$B$41)</f>
        <v>% expend.ASL</v>
      </c>
      <c r="B304" s="64">
        <v>0</v>
      </c>
      <c r="C304" s="64">
        <v>0</v>
      </c>
      <c r="D304" s="64">
        <v>0</v>
      </c>
      <c r="E304" s="64">
        <v>0</v>
      </c>
      <c r="F304" s="15">
        <v>0</v>
      </c>
    </row>
    <row r="305" spans="1:6" ht="12">
      <c r="A305" s="18" t="str">
        <f>CONCATENATE("% expend.",$B$42)</f>
        <v>% expend.Municip.</v>
      </c>
      <c r="B305" s="65"/>
      <c r="C305" s="65"/>
      <c r="D305" s="65"/>
      <c r="E305" s="65"/>
      <c r="F305" s="16"/>
    </row>
    <row r="306" spans="1:6" s="2" customFormat="1" ht="12">
      <c r="A306" s="33" t="s">
        <v>132</v>
      </c>
      <c r="B306" s="18"/>
      <c r="C306" s="18"/>
      <c r="D306" s="18"/>
      <c r="E306" s="18"/>
      <c r="F306" s="18"/>
    </row>
    <row r="307" spans="1:6" ht="12">
      <c r="A307" s="18" t="s">
        <v>130</v>
      </c>
      <c r="B307" s="62"/>
      <c r="C307" s="62"/>
      <c r="D307" s="62"/>
      <c r="E307" s="62"/>
      <c r="F307" s="62"/>
    </row>
    <row r="308" spans="1:6" ht="12">
      <c r="A308" s="18" t="s">
        <v>131</v>
      </c>
      <c r="B308" s="62"/>
      <c r="C308" s="62"/>
      <c r="D308" s="62"/>
      <c r="E308" s="62"/>
      <c r="F308" s="62"/>
    </row>
    <row r="309" spans="1:6" s="2" customFormat="1" ht="12">
      <c r="A309" s="18" t="s">
        <v>128</v>
      </c>
      <c r="B309" s="15">
        <f>1-B310-B311</f>
        <v>1</v>
      </c>
      <c r="C309" s="15">
        <f>1-C310-C311</f>
        <v>1</v>
      </c>
      <c r="D309" s="15">
        <f>1-D310-D311</f>
        <v>1</v>
      </c>
      <c r="E309" s="15">
        <f>1-E310-E311</f>
        <v>1</v>
      </c>
      <c r="F309" s="15">
        <f>1-F310-F311</f>
        <v>1</v>
      </c>
    </row>
    <row r="310" spans="1:6" ht="12">
      <c r="A310" s="18" t="str">
        <f>CONCATENATE("% expend.",$B$41)</f>
        <v>% expend.ASL</v>
      </c>
      <c r="B310" s="64">
        <v>0</v>
      </c>
      <c r="C310" s="64">
        <v>0</v>
      </c>
      <c r="D310" s="64">
        <v>0</v>
      </c>
      <c r="E310" s="64">
        <v>0</v>
      </c>
      <c r="F310" s="64">
        <v>0</v>
      </c>
    </row>
    <row r="311" spans="1:6" ht="12">
      <c r="A311" s="18" t="str">
        <f>CONCATENATE("% expend.",$B$42)</f>
        <v>% expend.Municip.</v>
      </c>
      <c r="B311" s="65"/>
      <c r="C311" s="65"/>
      <c r="D311" s="65"/>
      <c r="E311" s="65"/>
      <c r="F311" s="65"/>
    </row>
    <row r="312" spans="1:6" ht="12">
      <c r="A312" s="33" t="s">
        <v>133</v>
      </c>
      <c r="B312" s="18"/>
      <c r="C312" s="18"/>
      <c r="D312" s="18"/>
      <c r="E312" s="18"/>
      <c r="F312" s="18"/>
    </row>
    <row r="313" spans="1:6" ht="12">
      <c r="A313" s="18" t="s">
        <v>130</v>
      </c>
      <c r="B313" s="62">
        <v>0</v>
      </c>
      <c r="C313" s="62">
        <v>0</v>
      </c>
      <c r="D313" s="62"/>
      <c r="E313" s="62"/>
      <c r="F313" s="62"/>
    </row>
    <row r="314" spans="1:6" ht="12">
      <c r="A314" s="18" t="s">
        <v>131</v>
      </c>
      <c r="B314" s="62"/>
      <c r="C314" s="62"/>
      <c r="D314" s="62"/>
      <c r="E314" s="62"/>
      <c r="F314" s="62"/>
    </row>
    <row r="315" spans="1:6" ht="12">
      <c r="A315" s="18" t="s">
        <v>128</v>
      </c>
      <c r="B315" s="15">
        <f>1-B316-B317</f>
        <v>1</v>
      </c>
      <c r="C315" s="15">
        <f>1-C316-C317</f>
        <v>1</v>
      </c>
      <c r="D315" s="15">
        <f>1-D316-D317</f>
        <v>1</v>
      </c>
      <c r="E315" s="15">
        <f>1-E316-E317</f>
        <v>1</v>
      </c>
      <c r="F315" s="15">
        <f>1-F316-F317</f>
        <v>1</v>
      </c>
    </row>
    <row r="316" spans="1:6" s="8" customFormat="1" ht="12">
      <c r="A316" s="18" t="str">
        <f>CONCATENATE("% expend.",$B$41)</f>
        <v>% expend.ASL</v>
      </c>
      <c r="B316" s="64">
        <v>0</v>
      </c>
      <c r="C316" s="64">
        <v>0</v>
      </c>
      <c r="D316" s="64"/>
      <c r="E316" s="64">
        <v>0</v>
      </c>
      <c r="F316" s="64">
        <v>0</v>
      </c>
    </row>
    <row r="317" spans="1:6" s="8" customFormat="1" ht="12">
      <c r="A317" s="18" t="str">
        <f>CONCATENATE("% expend.",$B$42)</f>
        <v>% expend.Municip.</v>
      </c>
      <c r="B317" s="65"/>
      <c r="C317" s="65"/>
      <c r="D317" s="65"/>
      <c r="E317" s="65"/>
      <c r="F317" s="65"/>
    </row>
    <row r="318" spans="1:6" s="2" customFormat="1" ht="12">
      <c r="A318" s="33" t="s">
        <v>155</v>
      </c>
      <c r="B318" s="18"/>
      <c r="C318" s="18"/>
      <c r="D318" s="18"/>
      <c r="E318" s="18"/>
      <c r="F318" s="18"/>
    </row>
    <row r="319" spans="1:6" ht="12">
      <c r="A319" s="18" t="s">
        <v>130</v>
      </c>
      <c r="B319" s="62">
        <v>0</v>
      </c>
      <c r="C319" s="62">
        <v>0</v>
      </c>
      <c r="D319" s="62">
        <v>0</v>
      </c>
      <c r="E319" s="62">
        <v>0</v>
      </c>
      <c r="F319" s="62">
        <v>0</v>
      </c>
    </row>
    <row r="320" spans="1:6" ht="12">
      <c r="A320" s="18" t="s">
        <v>131</v>
      </c>
      <c r="B320" s="62">
        <v>0</v>
      </c>
      <c r="C320" s="62">
        <v>0</v>
      </c>
      <c r="D320" s="62">
        <v>0</v>
      </c>
      <c r="E320" s="62">
        <v>0</v>
      </c>
      <c r="F320" s="62">
        <v>0</v>
      </c>
    </row>
    <row r="321" spans="1:6" ht="12">
      <c r="A321" s="18" t="s">
        <v>128</v>
      </c>
      <c r="B321" s="15">
        <f>1-B322-B323</f>
        <v>1</v>
      </c>
      <c r="C321" s="15">
        <f>1-C322-C323</f>
        <v>1</v>
      </c>
      <c r="D321" s="15">
        <f>1-D322-D323</f>
        <v>1</v>
      </c>
      <c r="E321" s="15">
        <f>1-E322-E323</f>
        <v>1</v>
      </c>
      <c r="F321" s="15">
        <f>1-F322-F323</f>
        <v>1</v>
      </c>
    </row>
    <row r="322" spans="1:6" ht="12">
      <c r="A322" s="18" t="str">
        <f>CONCATENATE("% expend.",$B$41)</f>
        <v>% expend.ASL</v>
      </c>
      <c r="B322" s="64">
        <v>0</v>
      </c>
      <c r="C322" s="64">
        <v>0</v>
      </c>
      <c r="D322" s="64">
        <v>0</v>
      </c>
      <c r="E322" s="64">
        <v>0</v>
      </c>
      <c r="F322" s="64">
        <v>0</v>
      </c>
    </row>
    <row r="323" spans="1:6" ht="12">
      <c r="A323" s="18" t="str">
        <f>CONCATENATE("% expend.",$B$42)</f>
        <v>% expend.Municip.</v>
      </c>
      <c r="B323" s="65"/>
      <c r="C323" s="65"/>
      <c r="D323" s="65"/>
      <c r="E323" s="65"/>
      <c r="F323" s="65"/>
    </row>
    <row r="324" spans="1:6" ht="12">
      <c r="A324" s="7"/>
      <c r="B324" s="19"/>
      <c r="C324" s="19"/>
      <c r="D324" s="19"/>
      <c r="E324" s="19"/>
      <c r="F324" s="19"/>
    </row>
    <row r="325" spans="1:6" ht="12">
      <c r="A325" s="7" t="s">
        <v>141</v>
      </c>
      <c r="B325" s="20">
        <f>IF(B288=0,0,B292*(INT($F$283/B288)+IF($F$283/B288=INT($F$283/B288),0,1)))</f>
        <v>0</v>
      </c>
      <c r="C325" s="20">
        <f>IF(C288=0,0,C292*(INT($F$283/C288)+IF($F$283/C288=INT($F$283/C288),0,1)))</f>
        <v>0</v>
      </c>
      <c r="D325" s="20">
        <f>IF(D288=0,0,D292*(INT($F$283/D288)+IF($F$283/D288=INT($F$283/D288),0,1)))</f>
        <v>0</v>
      </c>
      <c r="E325" s="20">
        <f>IF(E288=0,0,E292*(INT($F$283/E288)+IF($F$283/E288=INT($F$283/E288),0,1)))</f>
        <v>0</v>
      </c>
      <c r="F325" s="20">
        <f>IF(F288=0,0,F292*(INT($F$283/F288)+IF($F$283/F288=INT($F$283/F288),0,1)))</f>
        <v>0</v>
      </c>
    </row>
    <row r="326" spans="1:6" ht="12">
      <c r="A326" s="21" t="s">
        <v>142</v>
      </c>
      <c r="B326" s="20">
        <f>-IF(OR(B288=0,B289+B290=0),0,B325-(B292/B288)*$F$283)</f>
        <v>0</v>
      </c>
      <c r="C326" s="20">
        <f>-IF(OR(C288=0,C289+C290=0),0,C325-(C292/C288)*$F$283)</f>
        <v>0</v>
      </c>
      <c r="D326" s="20">
        <f>-IF(OR(D288=0,D289+D290=0),0,D325-(D292/D288)*$F$283)</f>
        <v>0</v>
      </c>
      <c r="E326" s="20">
        <f>-IF(OR(E288=0,E289+E290=0),0,E325-(E292/E288)*$F$283)</f>
        <v>0</v>
      </c>
      <c r="F326" s="20">
        <f>-IF(OR(F288=0,F289+F290=0),0,F325-(F292/F288)*$F$283)</f>
        <v>0</v>
      </c>
    </row>
    <row r="327" spans="1:6" ht="12">
      <c r="A327" s="21" t="s">
        <v>143</v>
      </c>
      <c r="B327" s="20">
        <f>B297*$F$283</f>
        <v>0</v>
      </c>
      <c r="C327" s="20">
        <f>C297*$F$283</f>
        <v>0</v>
      </c>
      <c r="D327" s="20">
        <f>D297*$F$283</f>
        <v>0</v>
      </c>
      <c r="E327" s="20">
        <f>E297*$F$283</f>
        <v>0</v>
      </c>
      <c r="F327" s="20">
        <f>F297*$F$283</f>
        <v>0</v>
      </c>
    </row>
    <row r="328" spans="1:6" ht="12">
      <c r="A328" s="22" t="s">
        <v>144</v>
      </c>
      <c r="B328" s="20">
        <f>B302*$F$283</f>
        <v>0</v>
      </c>
      <c r="C328" s="20">
        <f>C302*$F$283</f>
        <v>0</v>
      </c>
      <c r="D328" s="20">
        <f>D302*$F$283</f>
        <v>0</v>
      </c>
      <c r="E328" s="20">
        <f>E302*$F$283</f>
        <v>0</v>
      </c>
      <c r="F328" s="20">
        <f>F302*$F$283</f>
        <v>0</v>
      </c>
    </row>
    <row r="329" spans="1:6" ht="12">
      <c r="A329" s="22" t="s">
        <v>145</v>
      </c>
      <c r="B329" s="20">
        <f>(B307*(B308)*$E$36/5+B313*(B314)*$E$37/5+B319*(B320)*$E$38/5)*($F$283)/IF(LEFT($C$33)="m",12,1)</f>
        <v>0</v>
      </c>
      <c r="C329" s="20">
        <f>(C307*(C308)*$E$36/5+C313*(C314)*$E$37/5+C319*(C320)*$E$38/5)*($F$283)/IF(LEFT($C$33)="m",12,1)</f>
        <v>0</v>
      </c>
      <c r="D329" s="20">
        <f>(D307*(D308)*$E$36/5+D313*(D314)*$E$37/5+D319*(D320)*$E$38/5)*($F$283)/IF(LEFT($C$33)="m",12,1)</f>
        <v>0</v>
      </c>
      <c r="E329" s="20">
        <f>(E307*(E308)*$E$36/5+E313*(E314)*$E$37/5+E319*(E320)*$E$38/5)*($F$283)/IF(LEFT($C$33)="m",12,1)</f>
        <v>0</v>
      </c>
      <c r="F329" s="20">
        <f>(F307*(F308)*$E$36/5+F313*(F314)*$E$37/5+F319*(F320)*$E$38/5)*($F$283)/IF(LEFT($C$33)="m",12,1)</f>
        <v>0</v>
      </c>
    </row>
    <row r="330" spans="1:6" s="2" customFormat="1" ht="12">
      <c r="A330" s="39" t="s">
        <v>146</v>
      </c>
      <c r="B330" s="23">
        <f>SUM(B325:B329)</f>
        <v>0</v>
      </c>
      <c r="C330" s="23">
        <f>SUM(C325:C329)</f>
        <v>0</v>
      </c>
      <c r="D330" s="23">
        <f>SUM(D325:D329)</f>
        <v>0</v>
      </c>
      <c r="E330" s="23">
        <f>SUM(E325:E329)</f>
        <v>0</v>
      </c>
      <c r="F330" s="23">
        <f>SUM(F325:F329)</f>
        <v>0</v>
      </c>
    </row>
    <row r="331" spans="1:6" ht="12">
      <c r="A331" s="7" t="s">
        <v>149</v>
      </c>
      <c r="B331" s="20">
        <f>B325*B293+B327*B298+B328*B303+(B307*(B308)*B309*$F$36/5+B313*(B314)*B315*$F$37/5+B319*(B320)*B321*$F$38/5)*($F$283)/IF(LEFT($C$33)="m",12,1)</f>
        <v>0</v>
      </c>
      <c r="C331" s="20">
        <f>C325*C293+C327*C298+C328*C303+(C307*(C308)*C309*$F$36/5+C313*(C314)*C315*$F$37/5+C319*(C320)*C321*$F$38/5)*($F$283)/IF(LEFT($C$33)="m",12,1)</f>
        <v>0</v>
      </c>
      <c r="D331" s="20">
        <f>D325*D293+D327*D298+D328*D303+(D307*(D308)*D309*$F$36/5+D313*(D314)*D315*$F$37/5+D319*(D320)*D321*$F$38/5)*($F$283)/IF(LEFT($C$33)="m",12,1)</f>
        <v>0</v>
      </c>
      <c r="E331" s="20">
        <f>E325*E293+E327*E298+E328*E303+(E307*(E308)*E309*$F$36/5+E313*(E314)*E315*$F$37/5+E319*(E320)*E321*$F$38/5)*($F$283)/IF(LEFT($C$33)="m",12,1)</f>
        <v>0</v>
      </c>
      <c r="F331" s="20">
        <f>F325*F293+F327*F298+F328*F303+(F307*(F308)*F309*$F$36/5+F313*(F314)*F315*$F$37/5+F319*(F320)*F321*$F$38/5)*($F$283)/IF(LEFT($C$33)="m",12,1)</f>
        <v>0</v>
      </c>
    </row>
    <row r="332" spans="1:6" ht="12">
      <c r="A332" s="18" t="str">
        <f>CONCATENATE("expend.",$B$41)</f>
        <v>expend.ASL</v>
      </c>
      <c r="B332" s="20">
        <f>B325*B294+B327*B299+B328*B304+(B307*(B308)*B310*$F$36/5+B313*(B314)*B316*$F$37/5+B319*(B320)*B322*$F$38/5)*($F$283)/IF(LEFT($C$33)="m",12,1)</f>
        <v>0</v>
      </c>
      <c r="C332" s="20">
        <f>C325*C294+C327*C299+C328*C304+(C307*(C308)*C310*$F$36/5+C313*(C314)*C316*$F$37/5+C319*(C320)*C322*$F$38/5)*($F$283)/IF(LEFT($C$33)="m",12,1)</f>
        <v>0</v>
      </c>
      <c r="D332" s="20">
        <f>D325*D294+D327*D299+D328*D304+(D307*(D308)*D310*$F$36/5+D313*(D314)*D316*$F$37/5+D319*(D320)*D322*$F$38/5)*($F$283)/IF(LEFT($C$33)="m",12,1)</f>
        <v>0</v>
      </c>
      <c r="E332" s="20">
        <f>E325*E294+E327*E299+E328*E304+(E307*(E308)*E310*$F$36/5+E313*(E314)*E316*$F$37/5+E319*(E320)*E322*$F$38/5)*($F$283)/IF(LEFT($C$33)="m",12,1)</f>
        <v>0</v>
      </c>
      <c r="F332" s="20">
        <f>F325*F294+F327*F299+F328*F304+(F307*(F308)*F310*$F$36/5+F313*(F314)*F316*$F$37/5+F319*(F320)*F322*$F$38/5)*($F$283)/IF(LEFT($C$33)="m",12,1)</f>
        <v>0</v>
      </c>
    </row>
    <row r="333" spans="1:6" ht="12">
      <c r="A333" s="18" t="str">
        <f>CONCATENATE("expend.",$B$42)</f>
        <v>expend.Municip.</v>
      </c>
      <c r="B333" s="20">
        <f>B325*B295+B327*B300+B328*B305+(B307*(B308)*B311*$F$36/5+B313*(B314)*B317*$F$37/5+B319*(B320)*B323*$F$38/5)*($F$283)/IF(LEFT($C$33)="m",12,1)</f>
        <v>0</v>
      </c>
      <c r="C333" s="20">
        <f>C325*C295+C327*C300+C328*C305+(C307*(C308)*C311*$F$36/5+C313*(C314)*C317*$F$37/5+C319*(C320)*C323*$F$38/5)*($F$283)/IF(LEFT($C$33)="m",12,1)</f>
        <v>0</v>
      </c>
      <c r="D333" s="20">
        <f>D325*D295+D327*D300+D328*D305+(D307*(D308)*D311*$F$36/5+D313*(D314)*D317*$F$37/5+D319*(D320)*D323*$F$38/5)*($F$283)/IF(LEFT($C$33)="m",12,1)</f>
        <v>0</v>
      </c>
      <c r="E333" s="20">
        <f>E325*E295+E327*E300+E328*E305+(E307*(E308)*E311*$F$36/5+E313*(E314)*E317*$F$37/5+E319*(E320)*E323*$F$38/5)*($F$283)/IF(LEFT($C$33)="m",12,1)</f>
        <v>0</v>
      </c>
      <c r="F333" s="20">
        <f>F325*F295+F327*F300+F328*F305+(F307*(F308)*F311*$F$36/5+F313*(F314)*F317*$F$37/5+F319*(F320)*F323*$F$38/5)*($F$283)/IF(LEFT($C$33)="m",12,1)</f>
        <v>0</v>
      </c>
    </row>
    <row r="334" spans="1:6" ht="12">
      <c r="A334" s="24"/>
      <c r="B334" s="25"/>
      <c r="C334" s="25"/>
      <c r="D334" s="25"/>
      <c r="E334" s="25"/>
      <c r="F334" s="26"/>
    </row>
    <row r="335" spans="1:6" ht="12">
      <c r="A335" s="11" t="s">
        <v>150</v>
      </c>
      <c r="B335" s="27">
        <f>B330-$F330</f>
        <v>0</v>
      </c>
      <c r="C335" s="27">
        <f>C330-$F330</f>
        <v>0</v>
      </c>
      <c r="D335" s="27">
        <f>D330-$F330</f>
        <v>0</v>
      </c>
      <c r="E335" s="27">
        <f>E330-$F330</f>
        <v>0</v>
      </c>
      <c r="F335" s="27">
        <f>F330-$F330</f>
        <v>0</v>
      </c>
    </row>
    <row r="336" spans="1:6" ht="12">
      <c r="A336" s="28"/>
      <c r="B336" s="25"/>
      <c r="C336" s="25"/>
      <c r="D336" s="25"/>
      <c r="E336" s="25"/>
      <c r="F336" s="25"/>
    </row>
    <row r="337" spans="1:6" s="37" customFormat="1" ht="12">
      <c r="A337" s="31"/>
      <c r="B337" s="36"/>
      <c r="C337" s="36"/>
      <c r="D337" s="36"/>
      <c r="E337" s="36"/>
      <c r="F337" s="36"/>
    </row>
    <row r="338" spans="1:6" ht="12">
      <c r="A338" s="38" t="s">
        <v>151</v>
      </c>
      <c r="B338" s="58"/>
      <c r="C338" s="68">
        <f>IF(OR(B338&lt;1,B338&gt;5),"",IF(B338=1,B286,IF(B338=2,C286,IF(B338=3,D286,IF(B338=4,E286,F286)))))</f>
      </c>
      <c r="D338" s="69"/>
      <c r="E338" s="69"/>
      <c r="F338" s="69"/>
    </row>
    <row r="339" spans="1:6" s="2" customFormat="1" ht="12">
      <c r="A339" s="35" t="s">
        <v>152</v>
      </c>
      <c r="B339" s="35" t="s">
        <v>153</v>
      </c>
      <c r="C339" s="35" t="s">
        <v>154</v>
      </c>
      <c r="D339" s="35" t="s">
        <v>149</v>
      </c>
      <c r="E339" s="35" t="str">
        <f>CONCATENATE("expend.",$B$41)</f>
        <v>expend.ASL</v>
      </c>
      <c r="F339" s="29" t="str">
        <f>CONCATENATE("expend.",$B$42)</f>
        <v>expend.Municip.</v>
      </c>
    </row>
    <row r="340" spans="1:6" ht="12">
      <c r="A340" s="27">
        <f>IF(B338=1,B292,IF(B338=2,C292,IF(B338=3,D292,IF(B338=4,E292,F292))))</f>
        <v>0</v>
      </c>
      <c r="B340" s="27">
        <f>IF(B338=1,B335,IF(B338=2,C335,IF(B338=3,D335,IF(B338=4,E335,F335))))</f>
        <v>0</v>
      </c>
      <c r="C340" s="27">
        <f>IF(B338=1,B326,IF(B338=2,C326,IF(B338=3,D326,IF(B338=4,E326,F335))))</f>
        <v>0</v>
      </c>
      <c r="D340" s="27">
        <f>IF(B338=1,B331,IF(B338=2,C331,IF(B338=3,D331,IF(B338=4,E331,F331))))</f>
        <v>0</v>
      </c>
      <c r="E340" s="27">
        <f>IF(B338=1,B332,IF(B338=2,C332,IF(B338=3,D332,IF(B338=4,E332,F332))))</f>
        <v>0</v>
      </c>
      <c r="F340" s="27">
        <f>IF(B338=1,B333,IF(B338=2,C333,IF(B338=3,D333,IF(B338=4,E333,F333))))</f>
        <v>0</v>
      </c>
    </row>
    <row r="341" spans="1:6" ht="18.75">
      <c r="A341" s="71" t="s">
        <v>115</v>
      </c>
      <c r="B341" s="71"/>
      <c r="C341" s="71"/>
      <c r="D341" s="71"/>
      <c r="E341" s="71"/>
      <c r="F341" s="71"/>
    </row>
    <row r="343" spans="1:6" ht="12">
      <c r="A343" s="4" t="s">
        <v>79</v>
      </c>
      <c r="B343" s="72">
        <f>$B$3</f>
        <v>0</v>
      </c>
      <c r="C343" s="72"/>
      <c r="D343" s="72"/>
      <c r="E343" s="72"/>
      <c r="F343" s="72"/>
    </row>
    <row r="344" spans="1:6" ht="12">
      <c r="A344" s="4" t="s">
        <v>121</v>
      </c>
      <c r="B344" s="70"/>
      <c r="C344" s="70"/>
      <c r="D344" s="70"/>
      <c r="E344" s="70"/>
      <c r="F344" s="70"/>
    </row>
    <row r="345" spans="1:6" ht="12">
      <c r="A345" s="4"/>
      <c r="B345" s="10"/>
      <c r="C345" s="10"/>
      <c r="D345" s="10"/>
      <c r="E345" s="10"/>
      <c r="F345" s="38" t="str">
        <f>(IF(LEFT($C$33,1)="m","actual months","actual years"))</f>
        <v>actual years</v>
      </c>
    </row>
    <row r="346" spans="1:6" ht="12">
      <c r="A346" s="9" t="str">
        <f>IF(LEFT($C$33,1)="m","begins in month","begins in year")</f>
        <v>begins in year</v>
      </c>
      <c r="B346" s="58"/>
      <c r="C346" s="5" t="s">
        <v>134</v>
      </c>
      <c r="D346" s="60"/>
      <c r="E346" s="9" t="str">
        <f>$C$33</f>
        <v>years</v>
      </c>
      <c r="F346" s="38">
        <f>IF(AND(B346&gt;0,B346&lt;=$B$33),IF(D346&gt;$B$33-B346+1,$B$33-B346+1,D346),0)</f>
        <v>0</v>
      </c>
    </row>
    <row r="347" spans="1:6" ht="12">
      <c r="A347" s="4"/>
      <c r="B347" s="7"/>
      <c r="C347" s="5"/>
      <c r="D347" s="34"/>
      <c r="E347" s="5"/>
      <c r="F347" s="5"/>
    </row>
    <row r="348" spans="1:6" s="2" customFormat="1" ht="12">
      <c r="A348" s="11"/>
      <c r="B348" s="6" t="s">
        <v>135</v>
      </c>
      <c r="C348" s="6" t="s">
        <v>136</v>
      </c>
      <c r="D348" s="6" t="s">
        <v>137</v>
      </c>
      <c r="E348" s="6" t="s">
        <v>138</v>
      </c>
      <c r="F348" s="6" t="s">
        <v>139</v>
      </c>
    </row>
    <row r="349" spans="1:6" s="2" customFormat="1" ht="12">
      <c r="A349" s="11"/>
      <c r="B349" s="61"/>
      <c r="C349" s="61"/>
      <c r="D349" s="61"/>
      <c r="E349" s="61"/>
      <c r="F349" s="6" t="s">
        <v>140</v>
      </c>
    </row>
    <row r="350" spans="1:6" s="2" customFormat="1" ht="12">
      <c r="A350" s="31" t="s">
        <v>122</v>
      </c>
      <c r="B350" s="18"/>
      <c r="C350" s="32"/>
      <c r="D350" s="32"/>
      <c r="E350" s="32"/>
      <c r="F350" s="32"/>
    </row>
    <row r="351" spans="1:6" s="2" customFormat="1" ht="12">
      <c r="A351" s="18" t="str">
        <f>IF(LEFT($C$33,1)="m","Technical duration months","Technical duration years")</f>
        <v>Technical duration years</v>
      </c>
      <c r="B351" s="62"/>
      <c r="C351" s="62"/>
      <c r="D351" s="62"/>
      <c r="E351" s="62"/>
      <c r="F351" s="12"/>
    </row>
    <row r="352" spans="1:6" s="2" customFormat="1" ht="12">
      <c r="A352" s="18" t="s">
        <v>123</v>
      </c>
      <c r="B352" s="62"/>
      <c r="C352" s="62"/>
      <c r="D352" s="62"/>
      <c r="E352" s="62"/>
      <c r="F352" s="12"/>
    </row>
    <row r="353" spans="1:6" s="2" customFormat="1" ht="12">
      <c r="A353" s="18" t="s">
        <v>124</v>
      </c>
      <c r="B353" s="62"/>
      <c r="C353" s="62"/>
      <c r="D353" s="62"/>
      <c r="E353" s="62"/>
      <c r="F353" s="12"/>
    </row>
    <row r="354" spans="1:6" s="2" customFormat="1" ht="12">
      <c r="A354" s="33" t="s">
        <v>125</v>
      </c>
      <c r="B354" s="13"/>
      <c r="C354" s="13"/>
      <c r="D354" s="13"/>
      <c r="E354" s="13"/>
      <c r="F354" s="13"/>
    </row>
    <row r="355" spans="1:6" ht="12">
      <c r="A355" s="18" t="s">
        <v>126</v>
      </c>
      <c r="B355" s="63"/>
      <c r="C355" s="63"/>
      <c r="D355" s="63"/>
      <c r="E355" s="63"/>
      <c r="F355" s="14"/>
    </row>
    <row r="356" spans="1:6" ht="12">
      <c r="A356" s="18" t="s">
        <v>128</v>
      </c>
      <c r="B356" s="15">
        <f>1-B357-B358</f>
        <v>1</v>
      </c>
      <c r="C356" s="15">
        <f>1-C357-C358</f>
        <v>1</v>
      </c>
      <c r="D356" s="15">
        <f>1-D357-D358</f>
        <v>1</v>
      </c>
      <c r="E356" s="15">
        <f>1-E357-E358</f>
        <v>1</v>
      </c>
      <c r="F356" s="15"/>
    </row>
    <row r="357" spans="1:6" ht="12">
      <c r="A357" s="18" t="str">
        <f>CONCATENATE("% expend.",$B$41)</f>
        <v>% expend.ASL</v>
      </c>
      <c r="B357" s="64"/>
      <c r="C357" s="64"/>
      <c r="D357" s="64"/>
      <c r="E357" s="64">
        <v>0</v>
      </c>
      <c r="F357" s="15"/>
    </row>
    <row r="358" spans="1:6" ht="12">
      <c r="A358" s="18" t="str">
        <f>CONCATENATE("% expend.",$B$42)</f>
        <v>% expend.Municip.</v>
      </c>
      <c r="B358" s="65"/>
      <c r="C358" s="65"/>
      <c r="D358" s="65"/>
      <c r="E358" s="65"/>
      <c r="F358" s="16"/>
    </row>
    <row r="359" spans="1:6" s="2" customFormat="1" ht="12">
      <c r="A359" s="33" t="s">
        <v>127</v>
      </c>
      <c r="B359" s="17"/>
      <c r="C359" s="17"/>
      <c r="D359" s="17"/>
      <c r="E359" s="17"/>
      <c r="F359" s="17"/>
    </row>
    <row r="360" spans="1:6" ht="12">
      <c r="A360" s="18" t="str">
        <f>IF(LEFT($C$33,1)="m","Monthly cost","Yearly cost")</f>
        <v>Yearly cost</v>
      </c>
      <c r="B360" s="63"/>
      <c r="C360" s="63"/>
      <c r="D360" s="63"/>
      <c r="E360" s="63"/>
      <c r="F360" s="14">
        <v>0</v>
      </c>
    </row>
    <row r="361" spans="1:6" ht="12">
      <c r="A361" s="18" t="s">
        <v>128</v>
      </c>
      <c r="B361" s="15">
        <f>1-B362-B363</f>
        <v>1</v>
      </c>
      <c r="C361" s="15">
        <f>1-C362-C363</f>
        <v>1</v>
      </c>
      <c r="D361" s="15">
        <f>1-D362-D363</f>
        <v>1</v>
      </c>
      <c r="E361" s="15">
        <f>1-E362-E363</f>
        <v>1</v>
      </c>
      <c r="F361" s="15"/>
    </row>
    <row r="362" spans="1:6" ht="12">
      <c r="A362" s="18" t="str">
        <f>CONCATENATE("% expend.",$B$41)</f>
        <v>% expend.ASL</v>
      </c>
      <c r="B362" s="64">
        <v>0</v>
      </c>
      <c r="C362" s="64">
        <v>0</v>
      </c>
      <c r="D362" s="64">
        <v>0</v>
      </c>
      <c r="E362" s="64">
        <v>0</v>
      </c>
      <c r="F362" s="15">
        <v>0</v>
      </c>
    </row>
    <row r="363" spans="1:6" ht="12">
      <c r="A363" s="18" t="str">
        <f>CONCATENATE("% expend.",$B$42)</f>
        <v>% expend.Municip.</v>
      </c>
      <c r="B363" s="65"/>
      <c r="C363" s="65"/>
      <c r="D363" s="65"/>
      <c r="E363" s="65">
        <v>0</v>
      </c>
      <c r="F363" s="16"/>
    </row>
    <row r="364" spans="1:6" s="2" customFormat="1" ht="12">
      <c r="A364" s="33" t="s">
        <v>129</v>
      </c>
      <c r="B364" s="17"/>
      <c r="C364" s="17"/>
      <c r="D364" s="17"/>
      <c r="E364" s="17"/>
      <c r="F364" s="17"/>
    </row>
    <row r="365" spans="1:6" ht="12">
      <c r="A365" s="18" t="str">
        <f>IF(LEFT($C$33,1)="m","Monthly cost","Yearly cost")</f>
        <v>Yearly cost</v>
      </c>
      <c r="B365" s="63">
        <v>0</v>
      </c>
      <c r="C365" s="63">
        <v>0</v>
      </c>
      <c r="D365" s="63">
        <v>0</v>
      </c>
      <c r="E365" s="63"/>
      <c r="F365" s="14">
        <v>0</v>
      </c>
    </row>
    <row r="366" spans="1:6" ht="12">
      <c r="A366" s="18" t="s">
        <v>128</v>
      </c>
      <c r="B366" s="15">
        <f>1-B367-B368</f>
        <v>1</v>
      </c>
      <c r="C366" s="15">
        <f>1-C367-C368</f>
        <v>1</v>
      </c>
      <c r="D366" s="15">
        <f>1-D367-D368</f>
        <v>1</v>
      </c>
      <c r="E366" s="15">
        <f>1-E367-E368</f>
        <v>1</v>
      </c>
      <c r="F366" s="15"/>
    </row>
    <row r="367" spans="1:6" ht="12">
      <c r="A367" s="18" t="str">
        <f>CONCATENATE("% expend.",$B$41)</f>
        <v>% expend.ASL</v>
      </c>
      <c r="B367" s="64">
        <v>0</v>
      </c>
      <c r="C367" s="64">
        <v>0</v>
      </c>
      <c r="D367" s="64">
        <v>0</v>
      </c>
      <c r="E367" s="64">
        <v>0</v>
      </c>
      <c r="F367" s="15">
        <v>0</v>
      </c>
    </row>
    <row r="368" spans="1:6" ht="12">
      <c r="A368" s="18" t="str">
        <f>CONCATENATE("% expend.",$B$42)</f>
        <v>% expend.Municip.</v>
      </c>
      <c r="B368" s="65"/>
      <c r="C368" s="65"/>
      <c r="D368" s="65"/>
      <c r="E368" s="65"/>
      <c r="F368" s="16"/>
    </row>
    <row r="369" spans="1:6" s="2" customFormat="1" ht="12">
      <c r="A369" s="33" t="s">
        <v>132</v>
      </c>
      <c r="B369" s="18"/>
      <c r="C369" s="18"/>
      <c r="D369" s="18"/>
      <c r="E369" s="18"/>
      <c r="F369" s="18"/>
    </row>
    <row r="370" spans="1:6" ht="12">
      <c r="A370" s="18" t="s">
        <v>130</v>
      </c>
      <c r="B370" s="62"/>
      <c r="C370" s="62"/>
      <c r="D370" s="62"/>
      <c r="E370" s="62"/>
      <c r="F370" s="62"/>
    </row>
    <row r="371" spans="1:6" ht="12">
      <c r="A371" s="18" t="s">
        <v>131</v>
      </c>
      <c r="B371" s="62"/>
      <c r="C371" s="62"/>
      <c r="D371" s="62"/>
      <c r="E371" s="62"/>
      <c r="F371" s="62"/>
    </row>
    <row r="372" spans="1:6" s="2" customFormat="1" ht="12">
      <c r="A372" s="18" t="s">
        <v>128</v>
      </c>
      <c r="B372" s="15">
        <f>1-B373-B374</f>
        <v>1</v>
      </c>
      <c r="C372" s="15">
        <f>1-C373-C374</f>
        <v>1</v>
      </c>
      <c r="D372" s="15">
        <f>1-D373-D374</f>
        <v>1</v>
      </c>
      <c r="E372" s="15">
        <f>1-E373-E374</f>
        <v>1</v>
      </c>
      <c r="F372" s="15">
        <f>1-F373-F374</f>
        <v>1</v>
      </c>
    </row>
    <row r="373" spans="1:6" ht="12">
      <c r="A373" s="18" t="str">
        <f>CONCATENATE("% expend.",$B$41)</f>
        <v>% expend.ASL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</row>
    <row r="374" spans="1:6" ht="12">
      <c r="A374" s="18" t="str">
        <f>CONCATENATE("% expend.",$B$42)</f>
        <v>% expend.Municip.</v>
      </c>
      <c r="B374" s="65"/>
      <c r="C374" s="65"/>
      <c r="D374" s="65"/>
      <c r="E374" s="65"/>
      <c r="F374" s="65"/>
    </row>
    <row r="375" spans="1:6" ht="12">
      <c r="A375" s="33" t="s">
        <v>133</v>
      </c>
      <c r="B375" s="18"/>
      <c r="C375" s="18"/>
      <c r="D375" s="18"/>
      <c r="E375" s="18"/>
      <c r="F375" s="18"/>
    </row>
    <row r="376" spans="1:6" ht="12">
      <c r="A376" s="18" t="s">
        <v>130</v>
      </c>
      <c r="B376" s="62"/>
      <c r="C376" s="62"/>
      <c r="D376" s="62"/>
      <c r="E376" s="62"/>
      <c r="F376" s="62"/>
    </row>
    <row r="377" spans="1:6" ht="12">
      <c r="A377" s="18" t="s">
        <v>131</v>
      </c>
      <c r="B377" s="62"/>
      <c r="C377" s="62"/>
      <c r="D377" s="62"/>
      <c r="E377" s="62"/>
      <c r="F377" s="62"/>
    </row>
    <row r="378" spans="1:6" ht="12">
      <c r="A378" s="18" t="s">
        <v>128</v>
      </c>
      <c r="B378" s="15">
        <f>1-B379-B380</f>
        <v>1</v>
      </c>
      <c r="C378" s="15">
        <f>1-C379-C380</f>
        <v>1</v>
      </c>
      <c r="D378" s="15">
        <f>1-D379-D380</f>
        <v>1</v>
      </c>
      <c r="E378" s="15">
        <f>1-E379-E380</f>
        <v>1</v>
      </c>
      <c r="F378" s="15">
        <f>1-F379-F380</f>
        <v>1</v>
      </c>
    </row>
    <row r="379" spans="1:6" s="8" customFormat="1" ht="12">
      <c r="A379" s="18" t="str">
        <f>CONCATENATE("% expend.",$B$41)</f>
        <v>% expend.ASL</v>
      </c>
      <c r="B379" s="64">
        <v>0</v>
      </c>
      <c r="C379" s="64">
        <v>0</v>
      </c>
      <c r="D379" s="64"/>
      <c r="E379" s="64">
        <v>0</v>
      </c>
      <c r="F379" s="64">
        <v>0</v>
      </c>
    </row>
    <row r="380" spans="1:6" s="8" customFormat="1" ht="12">
      <c r="A380" s="18" t="str">
        <f>CONCATENATE("% expend.",$B$42)</f>
        <v>% expend.Municip.</v>
      </c>
      <c r="B380" s="65"/>
      <c r="C380" s="65"/>
      <c r="D380" s="65"/>
      <c r="E380" s="65"/>
      <c r="F380" s="65"/>
    </row>
    <row r="381" spans="1:6" s="2" customFormat="1" ht="12">
      <c r="A381" s="33" t="s">
        <v>155</v>
      </c>
      <c r="B381" s="18"/>
      <c r="C381" s="18"/>
      <c r="D381" s="18"/>
      <c r="E381" s="18"/>
      <c r="F381" s="18"/>
    </row>
    <row r="382" spans="1:6" ht="12">
      <c r="A382" s="18" t="s">
        <v>130</v>
      </c>
      <c r="B382" s="62">
        <v>0</v>
      </c>
      <c r="C382" s="62">
        <v>0</v>
      </c>
      <c r="D382" s="62">
        <v>0</v>
      </c>
      <c r="E382" s="62">
        <v>0</v>
      </c>
      <c r="F382" s="62">
        <v>0</v>
      </c>
    </row>
    <row r="383" spans="1:6" ht="12">
      <c r="A383" s="18" t="s">
        <v>131</v>
      </c>
      <c r="B383" s="62">
        <v>0</v>
      </c>
      <c r="C383" s="62">
        <v>0</v>
      </c>
      <c r="D383" s="62">
        <v>0</v>
      </c>
      <c r="E383" s="62">
        <v>0</v>
      </c>
      <c r="F383" s="62">
        <v>0</v>
      </c>
    </row>
    <row r="384" spans="1:6" ht="12">
      <c r="A384" s="18" t="s">
        <v>128</v>
      </c>
      <c r="B384" s="15">
        <f>1-B385-B386</f>
        <v>1</v>
      </c>
      <c r="C384" s="15">
        <f>1-C385-C386</f>
        <v>1</v>
      </c>
      <c r="D384" s="15">
        <f>1-D385-D386</f>
        <v>1</v>
      </c>
      <c r="E384" s="15">
        <f>1-E385-E386</f>
        <v>1</v>
      </c>
      <c r="F384" s="15">
        <f>1-F385-F386</f>
        <v>1</v>
      </c>
    </row>
    <row r="385" spans="1:6" ht="12">
      <c r="A385" s="18" t="str">
        <f>CONCATENATE("% expend.",$B$41)</f>
        <v>% expend.ASL</v>
      </c>
      <c r="B385" s="64">
        <v>0</v>
      </c>
      <c r="C385" s="64">
        <v>0</v>
      </c>
      <c r="D385" s="64">
        <v>0</v>
      </c>
      <c r="E385" s="64">
        <v>0</v>
      </c>
      <c r="F385" s="64">
        <v>0</v>
      </c>
    </row>
    <row r="386" spans="1:6" ht="12">
      <c r="A386" s="18" t="str">
        <f>CONCATENATE("% expend.",$B$42)</f>
        <v>% expend.Municip.</v>
      </c>
      <c r="B386" s="65"/>
      <c r="C386" s="65"/>
      <c r="D386" s="65"/>
      <c r="E386" s="65"/>
      <c r="F386" s="65"/>
    </row>
    <row r="387" spans="1:6" ht="12">
      <c r="A387" s="7"/>
      <c r="B387" s="19"/>
      <c r="C387" s="19"/>
      <c r="D387" s="19"/>
      <c r="E387" s="19"/>
      <c r="F387" s="19"/>
    </row>
    <row r="388" spans="1:6" ht="12">
      <c r="A388" s="7" t="s">
        <v>141</v>
      </c>
      <c r="B388" s="20">
        <f>IF(B351=0,0,B355*(INT($F$346/B351)+IF($F$346/B351=INT($F$346/B351),0,1)))</f>
        <v>0</v>
      </c>
      <c r="C388" s="20">
        <f>IF(C351=0,0,C355*(INT($F$346/C351)+IF($F$346/C351=INT($F$346/C351),0,1)))</f>
        <v>0</v>
      </c>
      <c r="D388" s="20">
        <f>IF(D351=0,0,D355*(INT($F$346/D351)+IF($F$346/D351=INT($F$346/D351),0,1)))</f>
        <v>0</v>
      </c>
      <c r="E388" s="20">
        <f>IF(E351=0,0,E355*(INT($F$346/E351)+IF($F$346/E351=INT($F$346/E351),0,1)))</f>
        <v>0</v>
      </c>
      <c r="F388" s="20">
        <f>IF(F351=0,0,F355*(INT($F$346/F351)+IF($F$346/F351=INT($F$346/F351),0,1)))</f>
        <v>0</v>
      </c>
    </row>
    <row r="389" spans="1:6" ht="12">
      <c r="A389" s="21" t="s">
        <v>142</v>
      </c>
      <c r="B389" s="20">
        <f>-IF(OR(B351=0,B352+B353=0),0,B388-(B355/B351)*$F$346)</f>
        <v>0</v>
      </c>
      <c r="C389" s="20">
        <f>-IF(OR(C351=0,C352+C353=0),0,C388-(C355/C351)*$F$346)</f>
        <v>0</v>
      </c>
      <c r="D389" s="20">
        <f>-IF(OR(D351=0,D352+D353=0),0,D388-(D355/D351)*$F$346)</f>
        <v>0</v>
      </c>
      <c r="E389" s="20">
        <f>-IF(OR(E351=0,E352+E353=0),0,E388-(E355/E351)*$F$346)</f>
        <v>0</v>
      </c>
      <c r="F389" s="20">
        <f>-IF(OR(F351=0,F352+F353=0),0,F388-(F355/F351)*$F$346)</f>
        <v>0</v>
      </c>
    </row>
    <row r="390" spans="1:6" ht="12">
      <c r="A390" s="21" t="s">
        <v>143</v>
      </c>
      <c r="B390" s="20">
        <f>B360*$F$346</f>
        <v>0</v>
      </c>
      <c r="C390" s="20">
        <f>C360*$F$346</f>
        <v>0</v>
      </c>
      <c r="D390" s="20">
        <f>D360*$F$346</f>
        <v>0</v>
      </c>
      <c r="E390" s="20">
        <f>E360*$F$346</f>
        <v>0</v>
      </c>
      <c r="F390" s="20">
        <f>F360*$F$346</f>
        <v>0</v>
      </c>
    </row>
    <row r="391" spans="1:6" ht="12">
      <c r="A391" s="22" t="s">
        <v>144</v>
      </c>
      <c r="B391" s="20">
        <f>B365*$F$346</f>
        <v>0</v>
      </c>
      <c r="C391" s="20">
        <f>C365*$F$346</f>
        <v>0</v>
      </c>
      <c r="D391" s="20">
        <f>D365*$F$346</f>
        <v>0</v>
      </c>
      <c r="E391" s="20">
        <f>E365*$F$346</f>
        <v>0</v>
      </c>
      <c r="F391" s="20">
        <f>F365*$F$346</f>
        <v>0</v>
      </c>
    </row>
    <row r="392" spans="1:6" ht="12">
      <c r="A392" s="22" t="s">
        <v>145</v>
      </c>
      <c r="B392" s="20">
        <f>(B370*(B371)*$E$36/5+B376*(B377)*$E$37/5+B382*(B383)*$E$38/5)*($F$346)/IF(LEFT($C$33)="m",12,1)</f>
        <v>0</v>
      </c>
      <c r="C392" s="20">
        <f>(C370*(C371)*$E$36/5+C376*(C377)*$E$37/5+C382*(C383)*$E$38/5)*($F$346)/IF(LEFT($C$33)="m",12,1)</f>
        <v>0</v>
      </c>
      <c r="D392" s="20">
        <f>(D370*(D371)*$E$36/5+D376*(D377)*$E$37/5+D382*(D383)*$E$38/5)*($F$346)/IF(LEFT($C$33)="m",12,1)</f>
        <v>0</v>
      </c>
      <c r="E392" s="20">
        <f>(E370*(E371)*$E$36/5+E376*(E377)*$E$37/5+E382*(E383)*$E$38/5)*($F$346)/IF(LEFT($C$33)="m",12,1)</f>
        <v>0</v>
      </c>
      <c r="F392" s="20">
        <f>(F370*(F371)*$E$36/5+F376*(F377)*$E$37/5+F382*(F383)*$E$38/5)*($F$346)/IF(LEFT($C$33)="m",12,1)</f>
        <v>0</v>
      </c>
    </row>
    <row r="393" spans="1:6" s="2" customFormat="1" ht="12">
      <c r="A393" s="39" t="s">
        <v>146</v>
      </c>
      <c r="B393" s="23">
        <f>SUM(B388:B392)</f>
        <v>0</v>
      </c>
      <c r="C393" s="23">
        <f>SUM(C388:C392)</f>
        <v>0</v>
      </c>
      <c r="D393" s="23">
        <f>SUM(D388:D392)</f>
        <v>0</v>
      </c>
      <c r="E393" s="23">
        <f>SUM(E388:E392)</f>
        <v>0</v>
      </c>
      <c r="F393" s="23">
        <f>SUM(F388:F392)</f>
        <v>0</v>
      </c>
    </row>
    <row r="394" spans="1:6" ht="12">
      <c r="A394" s="7" t="s">
        <v>149</v>
      </c>
      <c r="B394" s="20">
        <f>B388*B356+B390*B361+B391*B366+(B370*(B371)*B372*$F$36/5+B376*(B377)*B378*$F$37/5+B382*(B383)*B384*$F$38/5)*($F$346)/IF(LEFT($C$33)="m",12,1)</f>
        <v>0</v>
      </c>
      <c r="C394" s="20">
        <f>C388*C356+C390*C361+C391*C366+(C370*(C371)*C372*$F$36/5+C376*(C377)*C378*$F$37/5+C382*(C383)*C384*$F$38/5)*($F$346)/IF(LEFT($C$33)="m",12,1)</f>
        <v>0</v>
      </c>
      <c r="D394" s="20">
        <f>D388*D356+D390*D361+D391*D366+(D370*(D371)*D372*$F$36/5+D376*(D377)*D378*$F$37/5+D382*(D383)*D384*$F$38/5)*($F$346)/IF(LEFT($C$33)="m",12,1)</f>
        <v>0</v>
      </c>
      <c r="E394" s="20">
        <f>E388*E356+E390*E361+E391*E366+(E370*(E371)*E372*$F$36/5+E376*(E377)*E378*$F$37/5+E382*(E383)*E384*$F$38/5)*($F$346)/IF(LEFT($C$33)="m",12,1)</f>
        <v>0</v>
      </c>
      <c r="F394" s="20">
        <f>F388*F356+F390*F361+F391*F366+(F370*(F371)*F372*$F$36/5+F376*(F377)*F378*$F$37/5+F382*(F383)*F384*$F$38/5)*($F$346)/IF(LEFT($C$33)="m",12,1)</f>
        <v>0</v>
      </c>
    </row>
    <row r="395" spans="1:6" ht="12">
      <c r="A395" s="18" t="str">
        <f>CONCATENATE("expend.",$B$41)</f>
        <v>expend.ASL</v>
      </c>
      <c r="B395" s="20">
        <f>B388*B357+B390*B362+B391*B367+(B370*(B371)*B373*$F$36/5+B376*(B377)*B379*$F$37/5+B382*(B383)*B385*$F$38/5)*($F$346)/IF(LEFT($C$33)="m",12,1)</f>
        <v>0</v>
      </c>
      <c r="C395" s="20">
        <f>C388*C357+C390*C362+C391*C367+(C370*(C371)*C373*$F$36/5+C376*(C377)*C379*$F$37/5+C382*(C383)*C385*$F$38/5)*($F$346)/IF(LEFT($C$33)="m",12,1)</f>
        <v>0</v>
      </c>
      <c r="D395" s="20">
        <f>D388*D357+D390*D362+D391*D367+(D370*(D371)*D373*$F$36/5+D376*(D377)*D379*$F$37/5+D382*(D383)*D385*$F$38/5)*($F$346)/IF(LEFT($C$33)="m",12,1)</f>
        <v>0</v>
      </c>
      <c r="E395" s="20">
        <f>E388*E357+E390*E362+E391*E367+(E370*(E371)*E373*$F$36/5+E376*(E377)*E379*$F$37/5+E382*(E383)*E385*$F$38/5)*($F$346)/IF(LEFT($C$33)="m",12,1)</f>
        <v>0</v>
      </c>
      <c r="F395" s="20">
        <f>F388*F357+F390*F362+F391*F367+(F370*(F371)*F373*$F$36/5+F376*(F377)*F379*$F$37/5+F382*(F383)*F385*$F$38/5)*($F$346)/IF(LEFT($C$33)="m",12,1)</f>
        <v>0</v>
      </c>
    </row>
    <row r="396" spans="1:6" ht="12">
      <c r="A396" s="18" t="str">
        <f>CONCATENATE("expend.",$B$42)</f>
        <v>expend.Municip.</v>
      </c>
      <c r="B396" s="20">
        <f>B388*B358+B390*B363+B391*B368+(B370*(B371)*B374*$F$36/5+B376*(B377)*B380*$F$37/5+B382*(B383)*B386*$F$38/5)*($F$346)/IF(LEFT($C$33)="m",12,1)</f>
        <v>0</v>
      </c>
      <c r="C396" s="20">
        <f>C388*C358+C390*C363+C391*C368+(C370*(C371)*C374*$F$36/5+C376*(C377)*C380*$F$37/5+C382*(C383)*C386*$F$38/5)*($F$346)/IF(LEFT($C$33)="m",12,1)</f>
        <v>0</v>
      </c>
      <c r="D396" s="20">
        <f>D388*D358+D390*D363+D391*D368+(D370*(D371)*D374*$F$36/5+D376*(D377)*D380*$F$37/5+D382*(D383)*D386*$F$38/5)*($F$346)/IF(LEFT($C$33)="m",12,1)</f>
        <v>0</v>
      </c>
      <c r="E396" s="20">
        <f>E388*E358+E390*E363+E391*E368+(E370*(E371)*E374*$F$36/5+E376*(E377)*E380*$F$37/5+E382*(E383)*E386*$F$38/5)*($F$346)/IF(LEFT($C$33)="m",12,1)</f>
        <v>0</v>
      </c>
      <c r="F396" s="20">
        <f>F388*F358+F390*F363+F391*F368+(F370*(F371)*F374*$F$36/5+F376*(F377)*F380*$F$37/5+F382*(F383)*F386*$F$38/5)*($F$346)/IF(LEFT($C$33)="m",12,1)</f>
        <v>0</v>
      </c>
    </row>
    <row r="397" spans="1:6" ht="12">
      <c r="A397" s="24"/>
      <c r="B397" s="25"/>
      <c r="C397" s="25"/>
      <c r="D397" s="25"/>
      <c r="E397" s="25"/>
      <c r="F397" s="26"/>
    </row>
    <row r="398" spans="1:6" ht="12">
      <c r="A398" s="11" t="s">
        <v>150</v>
      </c>
      <c r="B398" s="27">
        <f>B393-$F393</f>
        <v>0</v>
      </c>
      <c r="C398" s="27">
        <f>C393-$F393</f>
        <v>0</v>
      </c>
      <c r="D398" s="27">
        <f>D393-$F393</f>
        <v>0</v>
      </c>
      <c r="E398" s="27">
        <f>E393-$F393</f>
        <v>0</v>
      </c>
      <c r="F398" s="27">
        <f>F393-$F393</f>
        <v>0</v>
      </c>
    </row>
    <row r="399" spans="1:6" ht="12">
      <c r="A399" s="28"/>
      <c r="B399" s="25"/>
      <c r="C399" s="25"/>
      <c r="D399" s="25"/>
      <c r="E399" s="25"/>
      <c r="F399" s="25"/>
    </row>
    <row r="400" spans="1:6" s="37" customFormat="1" ht="12">
      <c r="A400" s="31"/>
      <c r="B400" s="36"/>
      <c r="C400" s="36"/>
      <c r="D400" s="36"/>
      <c r="E400" s="36"/>
      <c r="F400" s="36"/>
    </row>
    <row r="401" spans="1:6" ht="12">
      <c r="A401" s="38" t="s">
        <v>151</v>
      </c>
      <c r="B401" s="58"/>
      <c r="C401" s="68">
        <f>IF(OR(B401&lt;1,B401&gt;5),"",IF(B401=1,B349,IF(B401=2,C349,IF(B401=3,D349,IF(B401=4,E349,F349)))))</f>
      </c>
      <c r="D401" s="69"/>
      <c r="E401" s="69"/>
      <c r="F401" s="69"/>
    </row>
    <row r="402" spans="1:6" s="2" customFormat="1" ht="12">
      <c r="A402" s="35" t="s">
        <v>152</v>
      </c>
      <c r="B402" s="35" t="s">
        <v>153</v>
      </c>
      <c r="C402" s="35" t="s">
        <v>154</v>
      </c>
      <c r="D402" s="35" t="s">
        <v>149</v>
      </c>
      <c r="E402" s="35" t="str">
        <f>CONCATENATE("expend.",$B$41)</f>
        <v>expend.ASL</v>
      </c>
      <c r="F402" s="29" t="str">
        <f>CONCATENATE("expend.",$B$42)</f>
        <v>expend.Municip.</v>
      </c>
    </row>
    <row r="403" spans="1:6" ht="12">
      <c r="A403" s="27">
        <f>IF(B401=1,B355,IF(B401=2,C355,IF(B401=3,D355,IF(B401=4,E355,F355))))</f>
        <v>0</v>
      </c>
      <c r="B403" s="27">
        <f>IF(B401=1,B398,IF(B401=2,C398,IF(B401=3,D398,IF(B401=4,E398,F398))))</f>
        <v>0</v>
      </c>
      <c r="C403" s="27">
        <f>IF(B401=1,B389,IF(B401=2,C389,IF(B401=3,D389,IF(B401=4,E389,F398))))</f>
        <v>0</v>
      </c>
      <c r="D403" s="27">
        <f>IF(B401=1,B394,IF(B401=2,C394,IF(B401=3,D394,IF(B401=4,E394,F394))))</f>
        <v>0</v>
      </c>
      <c r="E403" s="27">
        <f>IF(B401=1,B395,IF(B401=2,C395,IF(B401=3,D395,IF(B401=4,E395,F395))))</f>
        <v>0</v>
      </c>
      <c r="F403" s="27">
        <f>IF(B401=1,B396,IF(B401=2,C396,IF(B401=3,D396,IF(B401=4,E396,F396))))</f>
        <v>0</v>
      </c>
    </row>
    <row r="404" spans="1:6" ht="18.75">
      <c r="A404" s="71" t="s">
        <v>116</v>
      </c>
      <c r="B404" s="71"/>
      <c r="C404" s="71"/>
      <c r="D404" s="71"/>
      <c r="E404" s="71"/>
      <c r="F404" s="71"/>
    </row>
    <row r="406" spans="1:6" ht="12">
      <c r="A406" s="4" t="s">
        <v>79</v>
      </c>
      <c r="B406" s="72">
        <f>$B$3</f>
        <v>0</v>
      </c>
      <c r="C406" s="72"/>
      <c r="D406" s="72"/>
      <c r="E406" s="72"/>
      <c r="F406" s="72"/>
    </row>
    <row r="407" spans="1:6" ht="12">
      <c r="A407" s="4" t="s">
        <v>121</v>
      </c>
      <c r="B407" s="70"/>
      <c r="C407" s="70"/>
      <c r="D407" s="70"/>
      <c r="E407" s="70"/>
      <c r="F407" s="70"/>
    </row>
    <row r="408" spans="1:6" ht="12">
      <c r="A408" s="4"/>
      <c r="B408" s="10"/>
      <c r="C408" s="10"/>
      <c r="D408" s="10"/>
      <c r="E408" s="10"/>
      <c r="F408" s="38" t="str">
        <f>(IF(LEFT($C$33,1)="m","actual months","actual years"))</f>
        <v>actual years</v>
      </c>
    </row>
    <row r="409" spans="1:6" ht="12">
      <c r="A409" s="9" t="str">
        <f>IF(LEFT($C$33,1)="m","begins in month","begins in year")</f>
        <v>begins in year</v>
      </c>
      <c r="B409" s="58"/>
      <c r="C409" s="5" t="s">
        <v>134</v>
      </c>
      <c r="D409" s="60"/>
      <c r="E409" s="9" t="str">
        <f>$C$33</f>
        <v>years</v>
      </c>
      <c r="F409" s="38">
        <f>IF(AND(B409&gt;0,B409&lt;=$B$33),IF(D409&gt;$B$33-B409+1,$B$33-B409+1,D409),0)</f>
        <v>0</v>
      </c>
    </row>
    <row r="410" spans="1:6" ht="12">
      <c r="A410" s="4"/>
      <c r="B410" s="7"/>
      <c r="C410" s="5"/>
      <c r="D410" s="34"/>
      <c r="E410" s="5"/>
      <c r="F410" s="5"/>
    </row>
    <row r="411" spans="1:6" s="2" customFormat="1" ht="12">
      <c r="A411" s="11"/>
      <c r="B411" s="6" t="s">
        <v>135</v>
      </c>
      <c r="C411" s="6" t="s">
        <v>136</v>
      </c>
      <c r="D411" s="6" t="s">
        <v>137</v>
      </c>
      <c r="E411" s="6" t="s">
        <v>138</v>
      </c>
      <c r="F411" s="6" t="s">
        <v>139</v>
      </c>
    </row>
    <row r="412" spans="1:6" s="2" customFormat="1" ht="12">
      <c r="A412" s="11"/>
      <c r="B412" s="61"/>
      <c r="C412" s="61"/>
      <c r="D412" s="61"/>
      <c r="E412" s="61"/>
      <c r="F412" s="6" t="s">
        <v>140</v>
      </c>
    </row>
    <row r="413" spans="1:6" s="2" customFormat="1" ht="12">
      <c r="A413" s="31" t="s">
        <v>122</v>
      </c>
      <c r="B413" s="18"/>
      <c r="C413" s="32"/>
      <c r="D413" s="32"/>
      <c r="E413" s="32"/>
      <c r="F413" s="32"/>
    </row>
    <row r="414" spans="1:6" s="2" customFormat="1" ht="12">
      <c r="A414" s="18" t="str">
        <f>IF(LEFT($C$33,1)="m","Technical duration months","Technical duration years")</f>
        <v>Technical duration years</v>
      </c>
      <c r="B414" s="62"/>
      <c r="C414" s="62"/>
      <c r="D414" s="62"/>
      <c r="E414" s="62"/>
      <c r="F414" s="12"/>
    </row>
    <row r="415" spans="1:6" s="2" customFormat="1" ht="12">
      <c r="A415" s="18" t="s">
        <v>123</v>
      </c>
      <c r="B415" s="62"/>
      <c r="C415" s="62"/>
      <c r="D415" s="62"/>
      <c r="E415" s="62"/>
      <c r="F415" s="12"/>
    </row>
    <row r="416" spans="1:6" s="2" customFormat="1" ht="12">
      <c r="A416" s="18" t="s">
        <v>124</v>
      </c>
      <c r="B416" s="62"/>
      <c r="C416" s="62"/>
      <c r="D416" s="62"/>
      <c r="E416" s="62"/>
      <c r="F416" s="12"/>
    </row>
    <row r="417" spans="1:6" s="2" customFormat="1" ht="12">
      <c r="A417" s="33" t="s">
        <v>125</v>
      </c>
      <c r="B417" s="13"/>
      <c r="C417" s="13"/>
      <c r="D417" s="13"/>
      <c r="E417" s="13"/>
      <c r="F417" s="13"/>
    </row>
    <row r="418" spans="1:6" ht="12">
      <c r="A418" s="18" t="s">
        <v>126</v>
      </c>
      <c r="B418" s="63"/>
      <c r="C418" s="63"/>
      <c r="D418" s="63"/>
      <c r="E418" s="63"/>
      <c r="F418" s="14"/>
    </row>
    <row r="419" spans="1:6" ht="12">
      <c r="A419" s="18" t="s">
        <v>128</v>
      </c>
      <c r="B419" s="15">
        <f>1-B420-B421</f>
        <v>1</v>
      </c>
      <c r="C419" s="15">
        <f>1-C420-C421</f>
        <v>1</v>
      </c>
      <c r="D419" s="15">
        <f>1-D420-D421</f>
        <v>1</v>
      </c>
      <c r="E419" s="15">
        <f>1-E420-E421</f>
        <v>1</v>
      </c>
      <c r="F419" s="15"/>
    </row>
    <row r="420" spans="1:6" ht="12">
      <c r="A420" s="18" t="str">
        <f>CONCATENATE("% expend.",$B$41)</f>
        <v>% expend.ASL</v>
      </c>
      <c r="B420" s="64"/>
      <c r="C420" s="64"/>
      <c r="D420" s="64"/>
      <c r="E420" s="64"/>
      <c r="F420" s="15"/>
    </row>
    <row r="421" spans="1:6" ht="12">
      <c r="A421" s="18" t="str">
        <f>CONCATENATE("% expend.",$B$42)</f>
        <v>% expend.Municip.</v>
      </c>
      <c r="B421" s="65"/>
      <c r="C421" s="65"/>
      <c r="D421" s="65"/>
      <c r="E421" s="65"/>
      <c r="F421" s="16"/>
    </row>
    <row r="422" spans="1:6" s="2" customFormat="1" ht="12">
      <c r="A422" s="33" t="s">
        <v>127</v>
      </c>
      <c r="B422" s="17"/>
      <c r="C422" s="17"/>
      <c r="D422" s="17"/>
      <c r="E422" s="17"/>
      <c r="F422" s="17"/>
    </row>
    <row r="423" spans="1:6" ht="12">
      <c r="A423" s="18" t="str">
        <f>IF(LEFT($C$33,1)="m","Monthly cost","Yearly cost")</f>
        <v>Yearly cost</v>
      </c>
      <c r="B423" s="63"/>
      <c r="C423" s="63"/>
      <c r="D423" s="63"/>
      <c r="E423" s="63"/>
      <c r="F423" s="14">
        <v>0</v>
      </c>
    </row>
    <row r="424" spans="1:6" ht="12">
      <c r="A424" s="18" t="s">
        <v>128</v>
      </c>
      <c r="B424" s="15">
        <f>1-B425-B426</f>
        <v>1</v>
      </c>
      <c r="C424" s="15">
        <f>1-C425-C426</f>
        <v>1</v>
      </c>
      <c r="D424" s="15">
        <f>1-D425-D426</f>
        <v>1</v>
      </c>
      <c r="E424" s="15">
        <f>1-E425-E426</f>
        <v>1</v>
      </c>
      <c r="F424" s="15"/>
    </row>
    <row r="425" spans="1:6" ht="12">
      <c r="A425" s="18" t="str">
        <f>CONCATENATE("% expend.",$B$41)</f>
        <v>% expend.ASL</v>
      </c>
      <c r="B425" s="64">
        <v>0</v>
      </c>
      <c r="C425" s="64">
        <v>0</v>
      </c>
      <c r="D425" s="64">
        <v>0</v>
      </c>
      <c r="E425" s="64">
        <v>0</v>
      </c>
      <c r="F425" s="15">
        <v>0</v>
      </c>
    </row>
    <row r="426" spans="1:6" ht="12">
      <c r="A426" s="18" t="str">
        <f>CONCATENATE("% expend.",$B$42)</f>
        <v>% expend.Municip.</v>
      </c>
      <c r="B426" s="65"/>
      <c r="C426" s="65"/>
      <c r="D426" s="65"/>
      <c r="E426" s="65">
        <v>0</v>
      </c>
      <c r="F426" s="16"/>
    </row>
    <row r="427" spans="1:6" s="2" customFormat="1" ht="12">
      <c r="A427" s="33" t="s">
        <v>129</v>
      </c>
      <c r="B427" s="17"/>
      <c r="C427" s="17"/>
      <c r="D427" s="17"/>
      <c r="E427" s="17"/>
      <c r="F427" s="17"/>
    </row>
    <row r="428" spans="1:6" ht="12">
      <c r="A428" s="18" t="str">
        <f>IF(LEFT($C$33,1)="m","Monthly cost","Yearly cost")</f>
        <v>Yearly cost</v>
      </c>
      <c r="B428" s="63">
        <v>0</v>
      </c>
      <c r="C428" s="63">
        <v>0</v>
      </c>
      <c r="D428" s="63">
        <v>0</v>
      </c>
      <c r="E428" s="63"/>
      <c r="F428" s="14">
        <v>0</v>
      </c>
    </row>
    <row r="429" spans="1:6" ht="12">
      <c r="A429" s="18" t="s">
        <v>128</v>
      </c>
      <c r="B429" s="15">
        <f>1-B430-B431</f>
        <v>1</v>
      </c>
      <c r="C429" s="15">
        <f>1-C430-C431</f>
        <v>1</v>
      </c>
      <c r="D429" s="15">
        <f>1-D430-D431</f>
        <v>1</v>
      </c>
      <c r="E429" s="15">
        <f>1-E430-E431</f>
        <v>1</v>
      </c>
      <c r="F429" s="15"/>
    </row>
    <row r="430" spans="1:6" ht="12">
      <c r="A430" s="18" t="str">
        <f>CONCATENATE("% expend.",$B$41)</f>
        <v>% expend.ASL</v>
      </c>
      <c r="B430" s="64">
        <v>0</v>
      </c>
      <c r="C430" s="64">
        <v>0</v>
      </c>
      <c r="D430" s="64">
        <v>0</v>
      </c>
      <c r="E430" s="64">
        <v>0</v>
      </c>
      <c r="F430" s="15">
        <v>0</v>
      </c>
    </row>
    <row r="431" spans="1:6" ht="12">
      <c r="A431" s="18" t="str">
        <f>CONCATENATE("% expend.",$B$42)</f>
        <v>% expend.Municip.</v>
      </c>
      <c r="B431" s="65"/>
      <c r="C431" s="65"/>
      <c r="D431" s="65"/>
      <c r="E431" s="65"/>
      <c r="F431" s="16"/>
    </row>
    <row r="432" spans="1:6" s="2" customFormat="1" ht="12">
      <c r="A432" s="33" t="s">
        <v>132</v>
      </c>
      <c r="B432" s="18"/>
      <c r="C432" s="18"/>
      <c r="D432" s="18"/>
      <c r="E432" s="18"/>
      <c r="F432" s="18"/>
    </row>
    <row r="433" spans="1:6" ht="12">
      <c r="A433" s="18" t="s">
        <v>130</v>
      </c>
      <c r="B433" s="62"/>
      <c r="C433" s="62"/>
      <c r="D433" s="62"/>
      <c r="E433" s="62"/>
      <c r="F433" s="62"/>
    </row>
    <row r="434" spans="1:6" ht="12">
      <c r="A434" s="18" t="s">
        <v>131</v>
      </c>
      <c r="B434" s="62"/>
      <c r="C434" s="62"/>
      <c r="D434" s="62"/>
      <c r="E434" s="62"/>
      <c r="F434" s="62"/>
    </row>
    <row r="435" spans="1:6" s="2" customFormat="1" ht="12">
      <c r="A435" s="18" t="s">
        <v>128</v>
      </c>
      <c r="B435" s="15">
        <f>1-B436-B437</f>
        <v>1</v>
      </c>
      <c r="C435" s="15">
        <f>1-C436-C437</f>
        <v>1</v>
      </c>
      <c r="D435" s="15">
        <f>1-D436-D437</f>
        <v>1</v>
      </c>
      <c r="E435" s="15">
        <f>1-E436-E437</f>
        <v>1</v>
      </c>
      <c r="F435" s="15">
        <f>1-F436-F437</f>
        <v>1</v>
      </c>
    </row>
    <row r="436" spans="1:6" ht="12">
      <c r="A436" s="18" t="str">
        <f>CONCATENATE("% expend.",$B$41)</f>
        <v>% expend.ASL</v>
      </c>
      <c r="B436" s="64">
        <v>0</v>
      </c>
      <c r="C436" s="64">
        <v>0</v>
      </c>
      <c r="D436" s="64">
        <v>0</v>
      </c>
      <c r="E436" s="64">
        <v>0</v>
      </c>
      <c r="F436" s="64">
        <v>0</v>
      </c>
    </row>
    <row r="437" spans="1:6" ht="12">
      <c r="A437" s="18" t="str">
        <f>CONCATENATE("% expend.",$B$42)</f>
        <v>% expend.Municip.</v>
      </c>
      <c r="B437" s="65"/>
      <c r="C437" s="65"/>
      <c r="D437" s="65"/>
      <c r="E437" s="65"/>
      <c r="F437" s="65"/>
    </row>
    <row r="438" spans="1:6" ht="12">
      <c r="A438" s="33" t="s">
        <v>133</v>
      </c>
      <c r="B438" s="18"/>
      <c r="C438" s="18"/>
      <c r="D438" s="18"/>
      <c r="E438" s="18"/>
      <c r="F438" s="18"/>
    </row>
    <row r="439" spans="1:6" ht="12">
      <c r="A439" s="18" t="s">
        <v>130</v>
      </c>
      <c r="B439" s="62"/>
      <c r="C439" s="62"/>
      <c r="D439" s="62"/>
      <c r="E439" s="62"/>
      <c r="F439" s="62"/>
    </row>
    <row r="440" spans="1:6" ht="12">
      <c r="A440" s="18" t="s">
        <v>131</v>
      </c>
      <c r="B440" s="62"/>
      <c r="C440" s="62"/>
      <c r="D440" s="62"/>
      <c r="E440" s="62"/>
      <c r="F440" s="62"/>
    </row>
    <row r="441" spans="1:6" ht="12">
      <c r="A441" s="18" t="s">
        <v>128</v>
      </c>
      <c r="B441" s="15">
        <f>1-B442-B443</f>
        <v>1</v>
      </c>
      <c r="C441" s="15">
        <f>1-C442-C443</f>
        <v>1</v>
      </c>
      <c r="D441" s="15">
        <f>1-D442-D443</f>
        <v>1</v>
      </c>
      <c r="E441" s="15">
        <f>1-E442-E443</f>
        <v>1</v>
      </c>
      <c r="F441" s="15">
        <f>1-F442-F443</f>
        <v>1</v>
      </c>
    </row>
    <row r="442" spans="1:6" s="8" customFormat="1" ht="12">
      <c r="A442" s="18" t="str">
        <f>CONCATENATE("% expend.",$B$41)</f>
        <v>% expend.ASL</v>
      </c>
      <c r="B442" s="64">
        <v>0</v>
      </c>
      <c r="C442" s="64">
        <v>0</v>
      </c>
      <c r="D442" s="64"/>
      <c r="E442" s="64"/>
      <c r="F442" s="64"/>
    </row>
    <row r="443" spans="1:6" s="8" customFormat="1" ht="12">
      <c r="A443" s="18" t="str">
        <f>CONCATENATE("% expend.",$B$42)</f>
        <v>% expend.Municip.</v>
      </c>
      <c r="B443" s="65"/>
      <c r="C443" s="65"/>
      <c r="D443" s="65"/>
      <c r="E443" s="65"/>
      <c r="F443" s="65"/>
    </row>
    <row r="444" spans="1:6" s="2" customFormat="1" ht="12">
      <c r="A444" s="33" t="s">
        <v>155</v>
      </c>
      <c r="B444" s="18"/>
      <c r="C444" s="18"/>
      <c r="D444" s="18"/>
      <c r="E444" s="18"/>
      <c r="F444" s="18"/>
    </row>
    <row r="445" spans="1:6" ht="12">
      <c r="A445" s="18" t="s">
        <v>130</v>
      </c>
      <c r="B445" s="62">
        <v>0</v>
      </c>
      <c r="C445" s="62">
        <v>0</v>
      </c>
      <c r="D445" s="62">
        <v>0</v>
      </c>
      <c r="E445" s="62">
        <v>0</v>
      </c>
      <c r="F445" s="62">
        <v>0</v>
      </c>
    </row>
    <row r="446" spans="1:6" ht="12">
      <c r="A446" s="18" t="s">
        <v>131</v>
      </c>
      <c r="B446" s="62">
        <v>0</v>
      </c>
      <c r="C446" s="62">
        <v>0</v>
      </c>
      <c r="D446" s="62">
        <v>0</v>
      </c>
      <c r="E446" s="62">
        <v>0</v>
      </c>
      <c r="F446" s="62">
        <v>0</v>
      </c>
    </row>
    <row r="447" spans="1:6" ht="12">
      <c r="A447" s="18" t="s">
        <v>128</v>
      </c>
      <c r="B447" s="15">
        <f>1-B448-B449</f>
        <v>1</v>
      </c>
      <c r="C447" s="15">
        <f>1-C448-C449</f>
        <v>1</v>
      </c>
      <c r="D447" s="15">
        <f>1-D448-D449</f>
        <v>1</v>
      </c>
      <c r="E447" s="15">
        <f>1-E448-E449</f>
        <v>1</v>
      </c>
      <c r="F447" s="15">
        <f>1-F448-F449</f>
        <v>1</v>
      </c>
    </row>
    <row r="448" spans="1:6" ht="12">
      <c r="A448" s="18" t="str">
        <f>CONCATENATE("% expend.",$B$41)</f>
        <v>% expend.ASL</v>
      </c>
      <c r="B448" s="64">
        <v>0</v>
      </c>
      <c r="C448" s="64">
        <v>0</v>
      </c>
      <c r="D448" s="64">
        <v>0</v>
      </c>
      <c r="E448" s="64">
        <v>0</v>
      </c>
      <c r="F448" s="64">
        <v>0</v>
      </c>
    </row>
    <row r="449" spans="1:6" ht="12">
      <c r="A449" s="18" t="str">
        <f>CONCATENATE("% expend.",$B$42)</f>
        <v>% expend.Municip.</v>
      </c>
      <c r="B449" s="65"/>
      <c r="C449" s="65"/>
      <c r="D449" s="65"/>
      <c r="E449" s="65"/>
      <c r="F449" s="65"/>
    </row>
    <row r="450" spans="1:6" ht="12">
      <c r="A450" s="7"/>
      <c r="B450" s="19"/>
      <c r="C450" s="19"/>
      <c r="D450" s="19"/>
      <c r="E450" s="19"/>
      <c r="F450" s="19"/>
    </row>
    <row r="451" spans="1:6" ht="12">
      <c r="A451" s="7" t="s">
        <v>141</v>
      </c>
      <c r="B451" s="20">
        <f>IF(B414=0,0,B418*(INT($F$409/B414)+IF($F$409/B414=INT($F$409/B414),0,1)))</f>
        <v>0</v>
      </c>
      <c r="C451" s="20">
        <f>IF(C414=0,0,C418*(INT($F$409/C414)+IF($F$409/C414=INT($F$409/C414),0,1)))</f>
        <v>0</v>
      </c>
      <c r="D451" s="20">
        <f>IF(D414=0,0,D418*(INT($F$409/D414)+IF($F$409/D414=INT($F$409/D414),0,1)))</f>
        <v>0</v>
      </c>
      <c r="E451" s="20">
        <f>IF(E414=0,0,E418*(INT($F$409/E414)+IF($F$409/E414=INT($F$409/E414),0,1)))</f>
        <v>0</v>
      </c>
      <c r="F451" s="20">
        <f>IF(F414=0,0,F418*(INT($F$409/F414)+IF($F$409/F414=INT($F$409/F414),0,1)))</f>
        <v>0</v>
      </c>
    </row>
    <row r="452" spans="1:6" ht="12">
      <c r="A452" s="21" t="s">
        <v>142</v>
      </c>
      <c r="B452" s="20">
        <f>-IF(OR(B414=0,B415+B416=0),0,B451-(B418/B414)*$F$409)</f>
        <v>0</v>
      </c>
      <c r="C452" s="20">
        <f>-IF(OR(C414=0,C415+C416=0),0,C451-(C418/C414)*$F$409)</f>
        <v>0</v>
      </c>
      <c r="D452" s="20">
        <f>-IF(OR(D414=0,D415+D416=0),0,D451-(D418/D414)*$F$409)</f>
        <v>0</v>
      </c>
      <c r="E452" s="20">
        <f>-IF(OR(E414=0,E415+E416=0),0,E451-(E418/E414)*$F$409)</f>
        <v>0</v>
      </c>
      <c r="F452" s="20">
        <f>-IF(OR(F414=0,F415+F416=0),0,F451-(F418/F414)*$F$409)</f>
        <v>0</v>
      </c>
    </row>
    <row r="453" spans="1:6" ht="12">
      <c r="A453" s="21" t="s">
        <v>143</v>
      </c>
      <c r="B453" s="20">
        <f>B423*$F$409</f>
        <v>0</v>
      </c>
      <c r="C453" s="20">
        <f>C423*$F$409</f>
        <v>0</v>
      </c>
      <c r="D453" s="20">
        <f>D423*$F$409</f>
        <v>0</v>
      </c>
      <c r="E453" s="20">
        <f>E423*$F$409</f>
        <v>0</v>
      </c>
      <c r="F453" s="20">
        <f>F423*$F$409</f>
        <v>0</v>
      </c>
    </row>
    <row r="454" spans="1:6" ht="12">
      <c r="A454" s="22" t="s">
        <v>144</v>
      </c>
      <c r="B454" s="20">
        <f>B428*$F$409</f>
        <v>0</v>
      </c>
      <c r="C454" s="20">
        <f>C428*$F$409</f>
        <v>0</v>
      </c>
      <c r="D454" s="20">
        <f>D428*$F$409</f>
        <v>0</v>
      </c>
      <c r="E454" s="20">
        <f>E428*$F$409</f>
        <v>0</v>
      </c>
      <c r="F454" s="20">
        <f>F428*$F$409</f>
        <v>0</v>
      </c>
    </row>
    <row r="455" spans="1:6" ht="12">
      <c r="A455" s="22" t="s">
        <v>145</v>
      </c>
      <c r="B455" s="20">
        <f>(B433*(B434)*$E$36/5+B439*(B440)*$E$37/5+B445*(B446)*$E$38/5)*($F$409)/IF(LEFT($C$33)="m",12,1)</f>
        <v>0</v>
      </c>
      <c r="C455" s="20">
        <f>(C433*(C434)*$E$36/5+C439*(C440)*$E$37/5+C445*(C446)*$E$38/5)*($F$409)/IF(LEFT($C$33)="m",12,1)</f>
        <v>0</v>
      </c>
      <c r="D455" s="20">
        <f>(D433*(D434)*$E$36/5+D439*(D440)*$E$37/5+D445*(D446)*$E$38/5)*($F$409)/IF(LEFT($C$33)="m",12,1)</f>
        <v>0</v>
      </c>
      <c r="E455" s="20">
        <f>(E433*(E434)*$E$36/5+E439*(E440)*$E$37/5+E445*(E446)*$E$38/5)*($F$409)/IF(LEFT($C$33)="m",12,1)</f>
        <v>0</v>
      </c>
      <c r="F455" s="20">
        <f>(F433*(F434)*$E$36/5+F439*(F440)*$E$37/5+F445*(F446)*$E$38/5)*($F$409)/IF(LEFT($C$33)="m",12,1)</f>
        <v>0</v>
      </c>
    </row>
    <row r="456" spans="1:6" s="2" customFormat="1" ht="12">
      <c r="A456" s="39" t="s">
        <v>146</v>
      </c>
      <c r="B456" s="23">
        <f>SUM(B451:B455)</f>
        <v>0</v>
      </c>
      <c r="C456" s="23">
        <f>SUM(C451:C455)</f>
        <v>0</v>
      </c>
      <c r="D456" s="23">
        <f>SUM(D451:D455)</f>
        <v>0</v>
      </c>
      <c r="E456" s="23">
        <f>SUM(E451:E455)</f>
        <v>0</v>
      </c>
      <c r="F456" s="23">
        <f>SUM(F451:F455)</f>
        <v>0</v>
      </c>
    </row>
    <row r="457" spans="1:6" ht="12">
      <c r="A457" s="7" t="s">
        <v>149</v>
      </c>
      <c r="B457" s="20">
        <f>B451*B419+B453*B424+B454*B429+(B433*(B434)*B435*$F$36/5+B439*(B440)*B441*$F$37/5+B445*(B446)*B447*$F$38/5)*($F$409)/IF(LEFT($C$33)="m",12,1)</f>
        <v>0</v>
      </c>
      <c r="C457" s="20">
        <f>C451*C419+C453*C424+C454*C429+(C433*(C434)*C435*$F$36/5+C439*(C440)*C441*$F$37/5+C445*(C446)*C447*$F$38/5)*($F$409)/IF(LEFT($C$33)="m",12,1)</f>
        <v>0</v>
      </c>
      <c r="D457" s="20">
        <f>D451*D419+D453*D424+D454*D429+(D433*(D434)*D435*$F$36/5+D439*(D440)*D441*$F$37/5+D445*(D446)*D447*$F$38/5)*($F$409)/IF(LEFT($C$33)="m",12,1)</f>
        <v>0</v>
      </c>
      <c r="E457" s="20">
        <f>E451*E419+E453*E424+E454*E429+(E433*(E434)*E435*$F$36/5+E439*(E440)*E441*$F$37/5+E445*(E446)*E447*$F$38/5)*($F$409)/IF(LEFT($C$33)="m",12,1)</f>
        <v>0</v>
      </c>
      <c r="F457" s="20">
        <f>F451*F419+F453*F424+F454*F429+(F433*(F434)*F435*$F$36/5+F439*(F440)*F441*$F$37/5+F445*(F446)*F447*$F$38/5)*($F$409)/IF(LEFT($C$33)="m",12,1)</f>
        <v>0</v>
      </c>
    </row>
    <row r="458" spans="1:6" ht="12">
      <c r="A458" s="18" t="str">
        <f>CONCATENATE("expend.",$B$41)</f>
        <v>expend.ASL</v>
      </c>
      <c r="B458" s="20">
        <f>B451*B420+B453*B425+B454*B430+(B433*(B434)*B436*$F$36/5+B439*(B440)*B442*$F$37/5+B445*(B446)*B448*$F$38/5)*($F$409)/IF(LEFT($C$33)="m",12,1)</f>
        <v>0</v>
      </c>
      <c r="C458" s="20">
        <f>C451*C420+C453*C425+C454*C430+(C433*(C434)*C436*$F$36/5+C439*(C440)*C442*$F$37/5+C445*(C446)*C448*$F$38/5)*($F$409)/IF(LEFT($C$33)="m",12,1)</f>
        <v>0</v>
      </c>
      <c r="D458" s="20">
        <f>D451*D420+D453*D425+D454*D430+(D433*(D434)*D436*$F$36/5+D439*(D440)*D442*$F$37/5+D445*(D446)*D448*$F$38/5)*($F$409)/IF(LEFT($C$33)="m",12,1)</f>
        <v>0</v>
      </c>
      <c r="E458" s="20">
        <f>E451*E420+E453*E425+E454*E430+(E433*(E434)*E436*$F$36/5+E439*(E440)*E442*$F$37/5+E445*(E446)*E448*$F$38/5)*($F$409)/IF(LEFT($C$33)="m",12,1)</f>
        <v>0</v>
      </c>
      <c r="F458" s="20">
        <f>F451*F420+F453*F425+F454*F430+(F433*(F434)*F436*$F$36/5+F439*(F440)*F442*$F$37/5+F445*(F446)*F448*$F$38/5)*($F$409)/IF(LEFT($C$33)="m",12,1)</f>
        <v>0</v>
      </c>
    </row>
    <row r="459" spans="1:6" ht="12">
      <c r="A459" s="18" t="str">
        <f>CONCATENATE("expend.",$B$42)</f>
        <v>expend.Municip.</v>
      </c>
      <c r="B459" s="20">
        <f>B451*B421+B453*B426+B454*B431+(B433*(B434)*B437*$F$36/5+B439*(B440)*B443*$F$37/5+B445*(B446)*B449*$F$38/5)*($F$409)/IF(LEFT($C$33)="m",12,1)</f>
        <v>0</v>
      </c>
      <c r="C459" s="20">
        <f>C451*C421+C453*C426+C454*C431+(C433*(C434)*C437*$F$36/5+C439*(C440)*C443*$F$37/5+C445*(C446)*C449*$F$38/5)*($F$409)/IF(LEFT($C$33)="m",12,1)</f>
        <v>0</v>
      </c>
      <c r="D459" s="20">
        <f>D451*D421+D453*D426+D454*D431+(D433*(D434)*D437*$F$36/5+D439*(D440)*D443*$F$37/5+D445*(D446)*D449*$F$38/5)*($F$409)/IF(LEFT($C$33)="m",12,1)</f>
        <v>0</v>
      </c>
      <c r="E459" s="20">
        <f>E451*E421+E453*E426+E454*E431+(E433*(E434)*E437*$F$36/5+E439*(E440)*E443*$F$37/5+E445*(E446)*E449*$F$38/5)*($F$409)/IF(LEFT($C$33)="m",12,1)</f>
        <v>0</v>
      </c>
      <c r="F459" s="20">
        <f>F451*F421+F453*F426+F454*F431+(F433*(F434)*F437*$F$36/5+F439*(F440)*F443*$F$37/5+F445*(F446)*F449*$F$38/5)*($F$409)/IF(LEFT($C$33)="m",12,1)</f>
        <v>0</v>
      </c>
    </row>
    <row r="460" spans="1:6" ht="12">
      <c r="A460" s="24"/>
      <c r="B460" s="25"/>
      <c r="C460" s="25"/>
      <c r="D460" s="25"/>
      <c r="E460" s="25"/>
      <c r="F460" s="26"/>
    </row>
    <row r="461" spans="1:6" ht="12">
      <c r="A461" s="11" t="s">
        <v>150</v>
      </c>
      <c r="B461" s="27">
        <f>B456-$F456</f>
        <v>0</v>
      </c>
      <c r="C461" s="27">
        <f>C456-$F456</f>
        <v>0</v>
      </c>
      <c r="D461" s="27">
        <f>D456-$F456</f>
        <v>0</v>
      </c>
      <c r="E461" s="27">
        <f>E456-$F456</f>
        <v>0</v>
      </c>
      <c r="F461" s="27">
        <f>F456-$F456</f>
        <v>0</v>
      </c>
    </row>
    <row r="462" spans="1:6" ht="12">
      <c r="A462" s="28"/>
      <c r="B462" s="25"/>
      <c r="C462" s="25"/>
      <c r="D462" s="25"/>
      <c r="E462" s="25"/>
      <c r="F462" s="25"/>
    </row>
    <row r="463" spans="1:6" s="37" customFormat="1" ht="12">
      <c r="A463" s="31"/>
      <c r="B463" s="36"/>
      <c r="C463" s="36"/>
      <c r="D463" s="36"/>
      <c r="E463" s="36"/>
      <c r="F463" s="36"/>
    </row>
    <row r="464" spans="1:6" ht="12">
      <c r="A464" s="38" t="s">
        <v>151</v>
      </c>
      <c r="B464" s="58"/>
      <c r="C464" s="68">
        <f>IF(OR(B464&lt;1,B464&gt;5),"",IF(B464=1,B412,IF(B464=2,C412,IF(B464=3,D412,IF(B464=4,E412,F412)))))</f>
      </c>
      <c r="D464" s="69"/>
      <c r="E464" s="69"/>
      <c r="F464" s="69"/>
    </row>
    <row r="465" spans="1:6" s="2" customFormat="1" ht="12">
      <c r="A465" s="35" t="s">
        <v>152</v>
      </c>
      <c r="B465" s="35" t="s">
        <v>153</v>
      </c>
      <c r="C465" s="35" t="s">
        <v>154</v>
      </c>
      <c r="D465" s="35" t="s">
        <v>149</v>
      </c>
      <c r="E465" s="35" t="str">
        <f>CONCATENATE("expend.",$B$41)</f>
        <v>expend.ASL</v>
      </c>
      <c r="F465" s="29" t="str">
        <f>CONCATENATE("expend.",$B$42)</f>
        <v>expend.Municip.</v>
      </c>
    </row>
    <row r="466" spans="1:6" ht="12">
      <c r="A466" s="27">
        <f>IF(B464=1,B418,IF(B464=2,C418,IF(B464=3,D418,IF(B464=4,E418,F418))))</f>
        <v>0</v>
      </c>
      <c r="B466" s="27">
        <f>IF(B464=1,B461,IF(B464=2,C461,IF(B464=3,D461,IF(B464=4,E461,F461))))</f>
        <v>0</v>
      </c>
      <c r="C466" s="27">
        <f>IF(B464=1,B452,IF(B464=2,C452,IF(B464=3,D452,IF(B464=4,E452,F461))))</f>
        <v>0</v>
      </c>
      <c r="D466" s="27">
        <f>IF(B464=1,B457,IF(B464=2,C457,IF(B464=3,D457,IF(B464=4,E457,F457))))</f>
        <v>0</v>
      </c>
      <c r="E466" s="27">
        <f>IF(B464=1,B458,IF(B464=2,C458,IF(B464=3,D458,IF(B464=4,E458,F458))))</f>
        <v>0</v>
      </c>
      <c r="F466" s="27">
        <f>IF(B464=1,B459,IF(B464=2,C459,IF(B464=3,D459,IF(B464=4,E459,F459))))</f>
        <v>0</v>
      </c>
    </row>
    <row r="467" spans="1:6" ht="18.75">
      <c r="A467" s="71" t="s">
        <v>117</v>
      </c>
      <c r="B467" s="71"/>
      <c r="C467" s="71"/>
      <c r="D467" s="71"/>
      <c r="E467" s="71"/>
      <c r="F467" s="71"/>
    </row>
    <row r="469" spans="1:6" ht="12">
      <c r="A469" s="4" t="s">
        <v>79</v>
      </c>
      <c r="B469" s="72">
        <f>$B$3</f>
        <v>0</v>
      </c>
      <c r="C469" s="72"/>
      <c r="D469" s="72"/>
      <c r="E469" s="72"/>
      <c r="F469" s="72"/>
    </row>
    <row r="470" spans="1:6" ht="12">
      <c r="A470" s="4" t="s">
        <v>121</v>
      </c>
      <c r="B470" s="70"/>
      <c r="C470" s="70"/>
      <c r="D470" s="70"/>
      <c r="E470" s="70"/>
      <c r="F470" s="70"/>
    </row>
    <row r="471" spans="1:6" ht="12">
      <c r="A471" s="4"/>
      <c r="B471" s="10"/>
      <c r="C471" s="10"/>
      <c r="D471" s="10"/>
      <c r="E471" s="10"/>
      <c r="F471" s="38" t="str">
        <f>(IF(LEFT($C$33,1)="m","actual months","actual years"))</f>
        <v>actual years</v>
      </c>
    </row>
    <row r="472" spans="1:6" ht="12">
      <c r="A472" s="9" t="str">
        <f>IF(LEFT($C$33,1)="m","begins in month","begins in year")</f>
        <v>begins in year</v>
      </c>
      <c r="B472" s="58"/>
      <c r="C472" s="5" t="s">
        <v>134</v>
      </c>
      <c r="D472" s="60"/>
      <c r="E472" s="9" t="str">
        <f>$C$33</f>
        <v>years</v>
      </c>
      <c r="F472" s="38">
        <f>IF(AND(B472&gt;0,B472&lt;=$B$33),IF(D472&gt;$B$33-B472+1,$B$33-B472+1,D472),0)</f>
        <v>0</v>
      </c>
    </row>
    <row r="473" spans="1:6" ht="12">
      <c r="A473" s="4"/>
      <c r="B473" s="7"/>
      <c r="C473" s="5"/>
      <c r="D473" s="34"/>
      <c r="E473" s="5"/>
      <c r="F473" s="5"/>
    </row>
    <row r="474" spans="1:6" s="2" customFormat="1" ht="12">
      <c r="A474" s="11"/>
      <c r="B474" s="6" t="s">
        <v>135</v>
      </c>
      <c r="C474" s="6" t="s">
        <v>136</v>
      </c>
      <c r="D474" s="6" t="s">
        <v>137</v>
      </c>
      <c r="E474" s="6" t="s">
        <v>138</v>
      </c>
      <c r="F474" s="6" t="s">
        <v>139</v>
      </c>
    </row>
    <row r="475" spans="1:6" s="2" customFormat="1" ht="12">
      <c r="A475" s="11"/>
      <c r="B475" s="61"/>
      <c r="C475" s="61"/>
      <c r="D475" s="61"/>
      <c r="E475" s="61"/>
      <c r="F475" s="6" t="s">
        <v>140</v>
      </c>
    </row>
    <row r="476" spans="1:6" s="2" customFormat="1" ht="12">
      <c r="A476" s="31" t="s">
        <v>122</v>
      </c>
      <c r="B476" s="18"/>
      <c r="C476" s="32"/>
      <c r="D476" s="32"/>
      <c r="E476" s="32"/>
      <c r="F476" s="32"/>
    </row>
    <row r="477" spans="1:6" s="2" customFormat="1" ht="12">
      <c r="A477" s="18" t="str">
        <f>IF(LEFT($C$33,1)="m","Technical duration months","Technical duration years")</f>
        <v>Technical duration years</v>
      </c>
      <c r="B477" s="62"/>
      <c r="C477" s="62"/>
      <c r="D477" s="62"/>
      <c r="E477" s="62"/>
      <c r="F477" s="12"/>
    </row>
    <row r="478" spans="1:6" s="2" customFormat="1" ht="12">
      <c r="A478" s="18" t="s">
        <v>123</v>
      </c>
      <c r="B478" s="62"/>
      <c r="C478" s="62"/>
      <c r="D478" s="62"/>
      <c r="E478" s="62"/>
      <c r="F478" s="12"/>
    </row>
    <row r="479" spans="1:6" s="2" customFormat="1" ht="12">
      <c r="A479" s="18" t="s">
        <v>124</v>
      </c>
      <c r="B479" s="62"/>
      <c r="C479" s="62"/>
      <c r="D479" s="62"/>
      <c r="E479" s="62"/>
      <c r="F479" s="12"/>
    </row>
    <row r="480" spans="1:6" s="2" customFormat="1" ht="12">
      <c r="A480" s="33" t="s">
        <v>125</v>
      </c>
      <c r="B480" s="13"/>
      <c r="C480" s="13"/>
      <c r="D480" s="13"/>
      <c r="E480" s="13"/>
      <c r="F480" s="13"/>
    </row>
    <row r="481" spans="1:6" ht="12">
      <c r="A481" s="18" t="s">
        <v>126</v>
      </c>
      <c r="B481" s="63"/>
      <c r="C481" s="63"/>
      <c r="D481" s="63"/>
      <c r="E481" s="63"/>
      <c r="F481" s="14"/>
    </row>
    <row r="482" spans="1:6" ht="12">
      <c r="A482" s="18" t="s">
        <v>128</v>
      </c>
      <c r="B482" s="15">
        <f>1-B483-B484</f>
        <v>1</v>
      </c>
      <c r="C482" s="15">
        <f>1-C483-C484</f>
        <v>1</v>
      </c>
      <c r="D482" s="15">
        <f>1-D483-D484</f>
        <v>1</v>
      </c>
      <c r="E482" s="15">
        <f>1-E483-E484</f>
        <v>1</v>
      </c>
      <c r="F482" s="15"/>
    </row>
    <row r="483" spans="1:6" ht="12">
      <c r="A483" s="18" t="str">
        <f>CONCATENATE("% expend.",$B$41)</f>
        <v>% expend.ASL</v>
      </c>
      <c r="B483" s="64"/>
      <c r="C483" s="64"/>
      <c r="D483" s="64"/>
      <c r="E483" s="64"/>
      <c r="F483" s="15"/>
    </row>
    <row r="484" spans="1:6" ht="12">
      <c r="A484" s="18" t="str">
        <f>CONCATENATE("% expend.",$B$42)</f>
        <v>% expend.Municip.</v>
      </c>
      <c r="B484" s="65"/>
      <c r="C484" s="65"/>
      <c r="D484" s="65"/>
      <c r="E484" s="65"/>
      <c r="F484" s="16"/>
    </row>
    <row r="485" spans="1:6" s="2" customFormat="1" ht="12">
      <c r="A485" s="33" t="s">
        <v>127</v>
      </c>
      <c r="B485" s="17"/>
      <c r="C485" s="17"/>
      <c r="D485" s="17"/>
      <c r="E485" s="17"/>
      <c r="F485" s="17"/>
    </row>
    <row r="486" spans="1:6" ht="12">
      <c r="A486" s="18" t="str">
        <f>IF(LEFT($C$33,1)="m","Monthly cost","Yearly cost")</f>
        <v>Yearly cost</v>
      </c>
      <c r="B486" s="63"/>
      <c r="C486" s="63"/>
      <c r="D486" s="63"/>
      <c r="E486" s="63"/>
      <c r="F486" s="14">
        <v>0</v>
      </c>
    </row>
    <row r="487" spans="1:6" ht="12">
      <c r="A487" s="18" t="s">
        <v>128</v>
      </c>
      <c r="B487" s="15">
        <f>1-B488-B489</f>
        <v>1</v>
      </c>
      <c r="C487" s="15">
        <f>1-C488-C489</f>
        <v>1</v>
      </c>
      <c r="D487" s="15">
        <f>1-D488-D489</f>
        <v>1</v>
      </c>
      <c r="E487" s="15">
        <f>1-E488-E489</f>
        <v>1</v>
      </c>
      <c r="F487" s="15"/>
    </row>
    <row r="488" spans="1:6" ht="12">
      <c r="A488" s="18" t="str">
        <f>CONCATENATE("% expend.",$B$41)</f>
        <v>% expend.ASL</v>
      </c>
      <c r="B488" s="64">
        <v>0</v>
      </c>
      <c r="C488" s="64">
        <v>0</v>
      </c>
      <c r="D488" s="64">
        <v>0</v>
      </c>
      <c r="E488" s="64">
        <v>0</v>
      </c>
      <c r="F488" s="15">
        <v>0</v>
      </c>
    </row>
    <row r="489" spans="1:6" ht="12">
      <c r="A489" s="18" t="str">
        <f>CONCATENATE("% expend.",$B$42)</f>
        <v>% expend.Municip.</v>
      </c>
      <c r="B489" s="65"/>
      <c r="C489" s="65"/>
      <c r="D489" s="65"/>
      <c r="E489" s="65">
        <v>0</v>
      </c>
      <c r="F489" s="16"/>
    </row>
    <row r="490" spans="1:6" s="2" customFormat="1" ht="12">
      <c r="A490" s="33" t="s">
        <v>129</v>
      </c>
      <c r="B490" s="17"/>
      <c r="C490" s="17"/>
      <c r="D490" s="17"/>
      <c r="E490" s="17"/>
      <c r="F490" s="17"/>
    </row>
    <row r="491" spans="1:6" ht="12">
      <c r="A491" s="18" t="str">
        <f>IF(LEFT($C$33,1)="m","Monthly cost","Yearly cost")</f>
        <v>Yearly cost</v>
      </c>
      <c r="B491" s="63">
        <v>0</v>
      </c>
      <c r="C491" s="63">
        <v>0</v>
      </c>
      <c r="D491" s="63">
        <v>0</v>
      </c>
      <c r="E491" s="63"/>
      <c r="F491" s="14">
        <v>0</v>
      </c>
    </row>
    <row r="492" spans="1:6" ht="12">
      <c r="A492" s="18" t="s">
        <v>128</v>
      </c>
      <c r="B492" s="15">
        <f>1-B493-B494</f>
        <v>1</v>
      </c>
      <c r="C492" s="15">
        <f>1-C493-C494</f>
        <v>1</v>
      </c>
      <c r="D492" s="15">
        <f>1-D493-D494</f>
        <v>1</v>
      </c>
      <c r="E492" s="15">
        <f>1-E493-E494</f>
        <v>1</v>
      </c>
      <c r="F492" s="15"/>
    </row>
    <row r="493" spans="1:6" ht="12">
      <c r="A493" s="18" t="str">
        <f>CONCATENATE("% expend.",$B$41)</f>
        <v>% expend.ASL</v>
      </c>
      <c r="B493" s="64">
        <v>0</v>
      </c>
      <c r="C493" s="64">
        <v>0</v>
      </c>
      <c r="D493" s="64">
        <v>0</v>
      </c>
      <c r="E493" s="64">
        <v>0</v>
      </c>
      <c r="F493" s="15">
        <v>0</v>
      </c>
    </row>
    <row r="494" spans="1:6" ht="12">
      <c r="A494" s="18" t="str">
        <f>CONCATENATE("% expend.",$B$42)</f>
        <v>% expend.Municip.</v>
      </c>
      <c r="B494" s="65"/>
      <c r="C494" s="65"/>
      <c r="D494" s="65"/>
      <c r="E494" s="65"/>
      <c r="F494" s="16"/>
    </row>
    <row r="495" spans="1:6" s="2" customFormat="1" ht="12">
      <c r="A495" s="33" t="s">
        <v>132</v>
      </c>
      <c r="B495" s="18"/>
      <c r="C495" s="18"/>
      <c r="D495" s="18"/>
      <c r="E495" s="18"/>
      <c r="F495" s="18"/>
    </row>
    <row r="496" spans="1:6" ht="12">
      <c r="A496" s="18" t="s">
        <v>130</v>
      </c>
      <c r="B496" s="62"/>
      <c r="C496" s="62"/>
      <c r="D496" s="62"/>
      <c r="E496" s="62"/>
      <c r="F496" s="62"/>
    </row>
    <row r="497" spans="1:6" ht="12">
      <c r="A497" s="18" t="s">
        <v>131</v>
      </c>
      <c r="B497" s="62"/>
      <c r="C497" s="62"/>
      <c r="D497" s="62"/>
      <c r="E497" s="62"/>
      <c r="F497" s="62"/>
    </row>
    <row r="498" spans="1:6" s="2" customFormat="1" ht="12">
      <c r="A498" s="18" t="s">
        <v>128</v>
      </c>
      <c r="B498" s="15">
        <f>1-B499-B500</f>
        <v>1</v>
      </c>
      <c r="C498" s="15">
        <f>1-C499-C500</f>
        <v>1</v>
      </c>
      <c r="D498" s="15">
        <f>1-D499-D500</f>
        <v>1</v>
      </c>
      <c r="E498" s="15">
        <f>1-E499-E500</f>
        <v>1</v>
      </c>
      <c r="F498" s="15">
        <f>1-F499-F500</f>
        <v>1</v>
      </c>
    </row>
    <row r="499" spans="1:6" ht="12">
      <c r="A499" s="18" t="str">
        <f>CONCATENATE("% expend.",$B$41)</f>
        <v>% expend.ASL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</row>
    <row r="500" spans="1:6" ht="12">
      <c r="A500" s="18" t="str">
        <f>CONCATENATE("% expend.",$B$42)</f>
        <v>% expend.Municip.</v>
      </c>
      <c r="B500" s="65"/>
      <c r="C500" s="65"/>
      <c r="D500" s="65"/>
      <c r="E500" s="65"/>
      <c r="F500" s="65"/>
    </row>
    <row r="501" spans="1:6" ht="12">
      <c r="A501" s="33" t="s">
        <v>133</v>
      </c>
      <c r="B501" s="18"/>
      <c r="C501" s="18"/>
      <c r="D501" s="18"/>
      <c r="E501" s="18"/>
      <c r="F501" s="18"/>
    </row>
    <row r="502" spans="1:6" ht="12">
      <c r="A502" s="18" t="s">
        <v>130</v>
      </c>
      <c r="B502" s="62">
        <v>0</v>
      </c>
      <c r="C502" s="62">
        <v>0</v>
      </c>
      <c r="D502" s="62"/>
      <c r="E502" s="62"/>
      <c r="F502" s="62"/>
    </row>
    <row r="503" spans="1:6" ht="12">
      <c r="A503" s="18" t="s">
        <v>131</v>
      </c>
      <c r="B503" s="62"/>
      <c r="C503" s="62"/>
      <c r="D503" s="62"/>
      <c r="E503" s="62"/>
      <c r="F503" s="62"/>
    </row>
    <row r="504" spans="1:6" ht="12">
      <c r="A504" s="18" t="s">
        <v>128</v>
      </c>
      <c r="B504" s="15">
        <f>1-B505-B506</f>
        <v>1</v>
      </c>
      <c r="C504" s="15">
        <f>1-C505-C506</f>
        <v>1</v>
      </c>
      <c r="D504" s="15">
        <f>1-D505-D506</f>
        <v>1</v>
      </c>
      <c r="E504" s="15">
        <f>1-E505-E506</f>
        <v>1</v>
      </c>
      <c r="F504" s="15">
        <f>1-F505-F506</f>
        <v>1</v>
      </c>
    </row>
    <row r="505" spans="1:6" s="8" customFormat="1" ht="12">
      <c r="A505" s="18" t="str">
        <f>CONCATENATE("% expend.",$B$41)</f>
        <v>% expend.ASL</v>
      </c>
      <c r="B505" s="64">
        <v>0</v>
      </c>
      <c r="C505" s="64">
        <v>0</v>
      </c>
      <c r="D505" s="64"/>
      <c r="E505" s="64">
        <v>0</v>
      </c>
      <c r="F505" s="64">
        <v>0</v>
      </c>
    </row>
    <row r="506" spans="1:6" s="8" customFormat="1" ht="12">
      <c r="A506" s="18" t="str">
        <f>CONCATENATE("% expend.",$B$42)</f>
        <v>% expend.Municip.</v>
      </c>
      <c r="B506" s="65"/>
      <c r="C506" s="65"/>
      <c r="D506" s="65"/>
      <c r="E506" s="65"/>
      <c r="F506" s="65"/>
    </row>
    <row r="507" spans="1:6" s="2" customFormat="1" ht="12">
      <c r="A507" s="33" t="s">
        <v>155</v>
      </c>
      <c r="B507" s="18"/>
      <c r="C507" s="18"/>
      <c r="D507" s="18"/>
      <c r="E507" s="18"/>
      <c r="F507" s="18"/>
    </row>
    <row r="508" spans="1:6" ht="12">
      <c r="A508" s="18" t="s">
        <v>130</v>
      </c>
      <c r="B508" s="62">
        <v>0</v>
      </c>
      <c r="C508" s="62">
        <v>0</v>
      </c>
      <c r="D508" s="62">
        <v>0</v>
      </c>
      <c r="E508" s="62">
        <v>0</v>
      </c>
      <c r="F508" s="62">
        <v>0</v>
      </c>
    </row>
    <row r="509" spans="1:6" ht="12">
      <c r="A509" s="18" t="s">
        <v>131</v>
      </c>
      <c r="B509" s="62">
        <v>0</v>
      </c>
      <c r="C509" s="62">
        <v>0</v>
      </c>
      <c r="D509" s="62">
        <v>0</v>
      </c>
      <c r="E509" s="62">
        <v>0</v>
      </c>
      <c r="F509" s="62">
        <v>0</v>
      </c>
    </row>
    <row r="510" spans="1:6" ht="12">
      <c r="A510" s="18" t="s">
        <v>128</v>
      </c>
      <c r="B510" s="15">
        <f>1-B511-B512</f>
        <v>1</v>
      </c>
      <c r="C510" s="15">
        <f>1-C511-C512</f>
        <v>1</v>
      </c>
      <c r="D510" s="15">
        <f>1-D511-D512</f>
        <v>1</v>
      </c>
      <c r="E510" s="15">
        <f>1-E511-E512</f>
        <v>1</v>
      </c>
      <c r="F510" s="15">
        <f>1-F511-F512</f>
        <v>1</v>
      </c>
    </row>
    <row r="511" spans="1:6" ht="12">
      <c r="A511" s="18" t="str">
        <f>CONCATENATE("% expend.",$B$41)</f>
        <v>% expend.ASL</v>
      </c>
      <c r="B511" s="64">
        <v>0</v>
      </c>
      <c r="C511" s="64">
        <v>0</v>
      </c>
      <c r="D511" s="64">
        <v>0</v>
      </c>
      <c r="E511" s="64">
        <v>0</v>
      </c>
      <c r="F511" s="64">
        <v>0</v>
      </c>
    </row>
    <row r="512" spans="1:6" ht="12">
      <c r="A512" s="18" t="str">
        <f>CONCATENATE("% expend.",$B$42)</f>
        <v>% expend.Municip.</v>
      </c>
      <c r="B512" s="65"/>
      <c r="C512" s="65"/>
      <c r="D512" s="65"/>
      <c r="E512" s="65"/>
      <c r="F512" s="65"/>
    </row>
    <row r="513" spans="1:6" ht="12">
      <c r="A513" s="7"/>
      <c r="B513" s="19"/>
      <c r="C513" s="19"/>
      <c r="D513" s="19"/>
      <c r="E513" s="19"/>
      <c r="F513" s="19"/>
    </row>
    <row r="514" spans="1:6" ht="12">
      <c r="A514" s="7" t="s">
        <v>141</v>
      </c>
      <c r="B514" s="20">
        <f>IF(B477=0,0,B481*(INT($F$472/B477)+IF($F$472/B477=INT($F$472/B477),0,1)))</f>
        <v>0</v>
      </c>
      <c r="C514" s="20">
        <f>IF(C477=0,0,C481*(INT($F$472/C477)+IF($F$472/C477=INT($F$472/C477),0,1)))</f>
        <v>0</v>
      </c>
      <c r="D514" s="20">
        <f>IF(D477=0,0,D481*(INT($F$472/D477)+IF($F$472/D477=INT($F$472/D477),0,1)))</f>
        <v>0</v>
      </c>
      <c r="E514" s="20">
        <f>IF(E477=0,0,E481*(INT($F$472/E477)+IF($F$472/E477=INT($F$472/E477),0,1)))</f>
        <v>0</v>
      </c>
      <c r="F514" s="20">
        <f>IF(F477=0,0,F481*(INT($F$472/F477)+IF($F$472/F477=INT($F$472/F477),0,1)))</f>
        <v>0</v>
      </c>
    </row>
    <row r="515" spans="1:6" ht="12">
      <c r="A515" s="21" t="s">
        <v>142</v>
      </c>
      <c r="B515" s="20">
        <f>-IF(OR(B477=0,B478+B479=0),0,B514-(B481/B477)*$F$472)</f>
        <v>0</v>
      </c>
      <c r="C515" s="20">
        <f>-IF(OR(C477=0,C478+C479=0),0,C514-(C481/C477)*$F$472)</f>
        <v>0</v>
      </c>
      <c r="D515" s="20">
        <f>-IF(OR(D477=0,D478+D479=0),0,D514-(D481/D477)*$F$472)</f>
        <v>0</v>
      </c>
      <c r="E515" s="20">
        <f>-IF(OR(E477=0,E478+E479=0),0,E514-(E481/E477)*$F$472)</f>
        <v>0</v>
      </c>
      <c r="F515" s="20">
        <f>-IF(OR(F477=0,F478+F479=0),0,F514-(F481/F477)*$F$472)</f>
        <v>0</v>
      </c>
    </row>
    <row r="516" spans="1:6" ht="12">
      <c r="A516" s="21" t="s">
        <v>143</v>
      </c>
      <c r="B516" s="20">
        <f>B486*$F$472</f>
        <v>0</v>
      </c>
      <c r="C516" s="20">
        <f>C486*$F$472</f>
        <v>0</v>
      </c>
      <c r="D516" s="20">
        <f>D486*$F$472</f>
        <v>0</v>
      </c>
      <c r="E516" s="20">
        <f>E486*$F$472</f>
        <v>0</v>
      </c>
      <c r="F516" s="20">
        <f>F486*$F$472</f>
        <v>0</v>
      </c>
    </row>
    <row r="517" spans="1:6" ht="12">
      <c r="A517" s="22" t="s">
        <v>144</v>
      </c>
      <c r="B517" s="20">
        <f>B491*$F$472</f>
        <v>0</v>
      </c>
      <c r="C517" s="20">
        <f>C491*$F$472</f>
        <v>0</v>
      </c>
      <c r="D517" s="20">
        <f>D491*$F$472</f>
        <v>0</v>
      </c>
      <c r="E517" s="20">
        <f>E491*$F$472</f>
        <v>0</v>
      </c>
      <c r="F517" s="20">
        <f>F491*$F$472</f>
        <v>0</v>
      </c>
    </row>
    <row r="518" spans="1:6" ht="12">
      <c r="A518" s="22" t="s">
        <v>145</v>
      </c>
      <c r="B518" s="20">
        <f>(B496*(B497)*$E$36/5+B502*(B503)*$E$37/5+B508*(B509)*$E$38/5)*($F$472)/IF(LEFT($C$33)="m",12,1)</f>
        <v>0</v>
      </c>
      <c r="C518" s="20">
        <f>(C496*(C497)*$E$36/5+C502*(C503)*$E$37/5+C508*(C509)*$E$38/5)*($F$472)/IF(LEFT($C$33)="m",12,1)</f>
        <v>0</v>
      </c>
      <c r="D518" s="20">
        <f>(D496*(D497)*$E$36/5+D502*(D503)*$E$37/5+D508*(D509)*$E$38/5)*($F$472)/IF(LEFT($C$33)="m",12,1)</f>
        <v>0</v>
      </c>
      <c r="E518" s="20">
        <f>(E496*(E497)*$E$36/5+E502*(E503)*$E$37/5+E508*(E509)*$E$38/5)*($F$472)/IF(LEFT($C$33)="m",12,1)</f>
        <v>0</v>
      </c>
      <c r="F518" s="20">
        <f>(F496*(F497)*$E$36/5+F502*(F503)*$E$37/5+F508*(F509)*$E$38/5)*($F$472)/IF(LEFT($C$33)="m",12,1)</f>
        <v>0</v>
      </c>
    </row>
    <row r="519" spans="1:6" s="2" customFormat="1" ht="12">
      <c r="A519" s="39" t="s">
        <v>146</v>
      </c>
      <c r="B519" s="23">
        <f>SUM(B514:B518)</f>
        <v>0</v>
      </c>
      <c r="C519" s="23">
        <f>SUM(C514:C518)</f>
        <v>0</v>
      </c>
      <c r="D519" s="23">
        <f>SUM(D514:D518)</f>
        <v>0</v>
      </c>
      <c r="E519" s="23">
        <f>SUM(E514:E518)</f>
        <v>0</v>
      </c>
      <c r="F519" s="23">
        <f>SUM(F514:F518)</f>
        <v>0</v>
      </c>
    </row>
    <row r="520" spans="1:6" ht="12">
      <c r="A520" s="7" t="s">
        <v>149</v>
      </c>
      <c r="B520" s="20">
        <f>B514*B482+B516*B487+B517*B492+(B496*(B497)*B498*$F$36/5+B502*(B503)*B504*$F$37/5+B508*(B509)*B510*$F$38/5)*($F$472)/IF(LEFT($C$33)="m",12,1)</f>
        <v>0</v>
      </c>
      <c r="C520" s="20">
        <f>C514*C482+C516*C487+C517*C492+(C496*(C497)*C498*$F$36/5+C502*(C503)*C504*$F$37/5+C508*(C509)*C510*$F$38/5)*($F$472)/IF(LEFT($C$33)="m",12,1)</f>
        <v>0</v>
      </c>
      <c r="D520" s="20">
        <f>D514*D482+D516*D487+D517*D492+(D496*(D497)*D498*$F$36/5+D502*(D503)*D504*$F$37/5+D508*(D509)*D510*$F$38/5)*($F$472)/IF(LEFT($C$33)="m",12,1)</f>
        <v>0</v>
      </c>
      <c r="E520" s="20">
        <f>E514*E482+E516*E487+E517*E492+(E496*(E497)*E498*$F$36/5+E502*(E503)*E504*$F$37/5+E508*(E509)*E510*$F$38/5)*($F$472)/IF(LEFT($C$33)="m",12,1)</f>
        <v>0</v>
      </c>
      <c r="F520" s="20">
        <f>F514*F482+F516*F487+F517*F492+(F496*(F497)*F498*$F$36/5+F502*(F503)*F504*$F$37/5+F508*(F509)*F510*$F$38/5)*($F$472)/IF(LEFT($C$33)="m",12,1)</f>
        <v>0</v>
      </c>
    </row>
    <row r="521" spans="1:6" ht="12">
      <c r="A521" s="18" t="str">
        <f>CONCATENATE("expend.",$B$41)</f>
        <v>expend.ASL</v>
      </c>
      <c r="B521" s="20">
        <f>B514*B483+B516*B488+B517*B493+(B496*(B497)*B499*$F$36/5+B502*(B503)*B505*$F$37/5+B508*(B509)*B511*$F$38/5)*($F$472)/IF(LEFT($C$33)="m",12,1)</f>
        <v>0</v>
      </c>
      <c r="C521" s="20">
        <f>C514*C483+C516*C488+C517*C493+(C496*(C497)*C499*$F$36/5+C502*(C503)*C505*$F$37/5+C508*(C509)*C511*$F$38/5)*($F$472)/IF(LEFT($C$33)="m",12,1)</f>
        <v>0</v>
      </c>
      <c r="D521" s="20">
        <f>D514*D483+D516*D488+D517*D493+(D496*(D497)*D499*$F$36/5+D502*(D503)*D505*$F$37/5+D508*(D509)*D511*$F$38/5)*($F$472)/IF(LEFT($C$33)="m",12,1)</f>
        <v>0</v>
      </c>
      <c r="E521" s="20">
        <f>E514*E483+E516*E488+E517*E493+(E496*(E497)*E499*$F$36/5+E502*(E503)*E505*$F$37/5+E508*(E509)*E511*$F$38/5)*($F$472)/IF(LEFT($C$33)="m",12,1)</f>
        <v>0</v>
      </c>
      <c r="F521" s="20">
        <f>F514*F483+F516*F488+F517*F493+(F496*(F497)*F499*$F$36/5+F502*(F503)*F505*$F$37/5+F508*(F509)*F511*$F$38/5)*($F$472)/IF(LEFT($C$33)="m",12,1)</f>
        <v>0</v>
      </c>
    </row>
    <row r="522" spans="1:6" ht="12">
      <c r="A522" s="18" t="str">
        <f>CONCATENATE("expend.",$B$42)</f>
        <v>expend.Municip.</v>
      </c>
      <c r="B522" s="20">
        <f>B514*B484+B516*B489+B517*B494+(B496*(B497)*B500*$F$36/5+B502*(B503)*B506*$F$37/5+B508*(B509)*B512*$F$38/5)*($F$472)/IF(LEFT($C$33)="m",12,1)</f>
        <v>0</v>
      </c>
      <c r="C522" s="20">
        <f>C514*C484+C516*C489+C517*C494+(C496*(C497)*C500*$F$36/5+C502*(C503)*C506*$F$37/5+C508*(C509)*C512*$F$38/5)*($F$472)/IF(LEFT($C$33)="m",12,1)</f>
        <v>0</v>
      </c>
      <c r="D522" s="20">
        <f>D514*D484+D516*D489+D517*D494+(D496*(D497)*D500*$F$36/5+D502*(D503)*D506*$F$37/5+D508*(D509)*D512*$F$38/5)*($F$472)/IF(LEFT($C$33)="m",12,1)</f>
        <v>0</v>
      </c>
      <c r="E522" s="20">
        <f>E514*E484+E516*E489+E517*E494+(E496*(E497)*E500*$F$36/5+E502*(E503)*E506*$F$37/5+E508*(E509)*E512*$F$38/5)*($F$472)/IF(LEFT($C$33)="m",12,1)</f>
        <v>0</v>
      </c>
      <c r="F522" s="20">
        <f>F514*F484+F516*F489+F517*F494+(F496*(F497)*F500*$F$36/5+F502*(F503)*F506*$F$37/5+F508*(F509)*F512*$F$38/5)*($F$472)/IF(LEFT($C$33)="m",12,1)</f>
        <v>0</v>
      </c>
    </row>
    <row r="523" spans="1:6" ht="12">
      <c r="A523" s="24"/>
      <c r="B523" s="25"/>
      <c r="C523" s="25"/>
      <c r="D523" s="25"/>
      <c r="E523" s="25"/>
      <c r="F523" s="26"/>
    </row>
    <row r="524" spans="1:6" ht="12">
      <c r="A524" s="11" t="s">
        <v>150</v>
      </c>
      <c r="B524" s="27">
        <f>B519-$F519</f>
        <v>0</v>
      </c>
      <c r="C524" s="27">
        <f>C519-$F519</f>
        <v>0</v>
      </c>
      <c r="D524" s="27">
        <f>D519-$F519</f>
        <v>0</v>
      </c>
      <c r="E524" s="27">
        <f>E519-$F519</f>
        <v>0</v>
      </c>
      <c r="F524" s="27">
        <f>F519-$F519</f>
        <v>0</v>
      </c>
    </row>
    <row r="525" spans="1:6" ht="12">
      <c r="A525" s="28"/>
      <c r="B525" s="25"/>
      <c r="C525" s="25"/>
      <c r="D525" s="25"/>
      <c r="E525" s="25"/>
      <c r="F525" s="25"/>
    </row>
    <row r="526" spans="1:6" s="37" customFormat="1" ht="12">
      <c r="A526" s="31"/>
      <c r="B526" s="36"/>
      <c r="C526" s="36"/>
      <c r="D526" s="36"/>
      <c r="E526" s="36"/>
      <c r="F526" s="36"/>
    </row>
    <row r="527" spans="1:6" ht="12">
      <c r="A527" s="38" t="s">
        <v>151</v>
      </c>
      <c r="B527" s="58"/>
      <c r="C527" s="68">
        <f>IF(OR(B527&lt;1,B527&gt;5),"",IF(B527=1,B475,IF(B527=2,C475,IF(B527=3,D475,IF(B527=4,E475,F475)))))</f>
      </c>
      <c r="D527" s="69"/>
      <c r="E527" s="69"/>
      <c r="F527" s="69"/>
    </row>
    <row r="528" spans="1:6" s="2" customFormat="1" ht="12">
      <c r="A528" s="35" t="s">
        <v>152</v>
      </c>
      <c r="B528" s="35" t="s">
        <v>153</v>
      </c>
      <c r="C528" s="35" t="s">
        <v>154</v>
      </c>
      <c r="D528" s="35" t="s">
        <v>149</v>
      </c>
      <c r="E528" s="35" t="str">
        <f>CONCATENATE("expend.",$B$41)</f>
        <v>expend.ASL</v>
      </c>
      <c r="F528" s="29" t="str">
        <f>CONCATENATE("expend.",$B$42)</f>
        <v>expend.Municip.</v>
      </c>
    </row>
    <row r="529" spans="1:6" ht="12">
      <c r="A529" s="27">
        <f>IF(B527=1,B481,IF(B527=2,C481,IF(B527=3,D481,IF(B527=4,E481,F481))))</f>
        <v>0</v>
      </c>
      <c r="B529" s="27">
        <f>IF(B527=1,B524,IF(B527=2,C524,IF(B527=3,D524,IF(B527=4,E524,F524))))</f>
        <v>0</v>
      </c>
      <c r="C529" s="27">
        <f>IF(B527=1,B515,IF(B527=2,C515,IF(B527=3,D515,IF(B527=4,E515,F524))))</f>
        <v>0</v>
      </c>
      <c r="D529" s="27">
        <f>IF(B527=1,B520,IF(B527=2,C520,IF(B527=3,D520,IF(B527=4,E520,F520))))</f>
        <v>0</v>
      </c>
      <c r="E529" s="27">
        <f>IF(B527=1,B521,IF(B527=2,C521,IF(B527=3,D521,IF(B527=4,E521,F521))))</f>
        <v>0</v>
      </c>
      <c r="F529" s="27">
        <f>IF(B527=1,B522,IF(B527=2,C522,IF(B527=3,D522,IF(B527=4,E522,F522))))</f>
        <v>0</v>
      </c>
    </row>
    <row r="530" spans="1:6" ht="18.75">
      <c r="A530" s="71" t="s">
        <v>118</v>
      </c>
      <c r="B530" s="71"/>
      <c r="C530" s="71"/>
      <c r="D530" s="71"/>
      <c r="E530" s="71"/>
      <c r="F530" s="71"/>
    </row>
    <row r="532" spans="1:6" ht="12">
      <c r="A532" s="4" t="s">
        <v>79</v>
      </c>
      <c r="B532" s="72">
        <f>$B$3</f>
        <v>0</v>
      </c>
      <c r="C532" s="72"/>
      <c r="D532" s="72"/>
      <c r="E532" s="72"/>
      <c r="F532" s="72"/>
    </row>
    <row r="533" spans="1:6" ht="12">
      <c r="A533" s="4" t="s">
        <v>121</v>
      </c>
      <c r="B533" s="70"/>
      <c r="C533" s="70"/>
      <c r="D533" s="70"/>
      <c r="E533" s="70"/>
      <c r="F533" s="70"/>
    </row>
    <row r="534" spans="1:6" ht="12">
      <c r="A534" s="4"/>
      <c r="B534" s="10"/>
      <c r="C534" s="10"/>
      <c r="D534" s="10"/>
      <c r="E534" s="10"/>
      <c r="F534" s="38" t="str">
        <f>(IF(LEFT($C$33,1)="m","actual months","actual years"))</f>
        <v>actual years</v>
      </c>
    </row>
    <row r="535" spans="1:6" ht="12">
      <c r="A535" s="9" t="str">
        <f>IF(LEFT($C$33,1)="m","begins in month","begins in year")</f>
        <v>begins in year</v>
      </c>
      <c r="B535" s="58"/>
      <c r="C535" s="5" t="s">
        <v>134</v>
      </c>
      <c r="D535" s="60"/>
      <c r="E535" s="9" t="str">
        <f>$C$33</f>
        <v>years</v>
      </c>
      <c r="F535" s="38">
        <f>IF(AND(B535&gt;0,B535&lt;=$B$33),IF(D535&gt;$B$33-B535+1,$B$33-B535+1,D535),0)</f>
        <v>0</v>
      </c>
    </row>
    <row r="536" spans="1:6" ht="12">
      <c r="A536" s="4"/>
      <c r="B536" s="7"/>
      <c r="C536" s="5"/>
      <c r="D536" s="34"/>
      <c r="E536" s="5"/>
      <c r="F536" s="5"/>
    </row>
    <row r="537" spans="1:6" s="2" customFormat="1" ht="12">
      <c r="A537" s="11"/>
      <c r="B537" s="6" t="s">
        <v>135</v>
      </c>
      <c r="C537" s="6" t="s">
        <v>136</v>
      </c>
      <c r="D537" s="6" t="s">
        <v>137</v>
      </c>
      <c r="E537" s="6" t="s">
        <v>138</v>
      </c>
      <c r="F537" s="6" t="s">
        <v>139</v>
      </c>
    </row>
    <row r="538" spans="1:6" s="2" customFormat="1" ht="12">
      <c r="A538" s="11"/>
      <c r="B538" s="61"/>
      <c r="C538" s="61"/>
      <c r="D538" s="61"/>
      <c r="E538" s="61"/>
      <c r="F538" s="6" t="s">
        <v>140</v>
      </c>
    </row>
    <row r="539" spans="1:6" s="2" customFormat="1" ht="12">
      <c r="A539" s="31" t="s">
        <v>122</v>
      </c>
      <c r="B539" s="18"/>
      <c r="C539" s="32"/>
      <c r="D539" s="32"/>
      <c r="E539" s="32"/>
      <c r="F539" s="32"/>
    </row>
    <row r="540" spans="1:6" s="2" customFormat="1" ht="12">
      <c r="A540" s="18" t="str">
        <f>IF(LEFT($C$33,1)="m","Technical duration months","Technical duration years")</f>
        <v>Technical duration years</v>
      </c>
      <c r="B540" s="62"/>
      <c r="C540" s="62"/>
      <c r="D540" s="62"/>
      <c r="E540" s="62"/>
      <c r="F540" s="12"/>
    </row>
    <row r="541" spans="1:6" s="2" customFormat="1" ht="12">
      <c r="A541" s="18" t="s">
        <v>123</v>
      </c>
      <c r="B541" s="62"/>
      <c r="C541" s="62"/>
      <c r="D541" s="62"/>
      <c r="E541" s="62"/>
      <c r="F541" s="12"/>
    </row>
    <row r="542" spans="1:6" s="2" customFormat="1" ht="12">
      <c r="A542" s="18" t="s">
        <v>124</v>
      </c>
      <c r="B542" s="62"/>
      <c r="C542" s="62"/>
      <c r="D542" s="62"/>
      <c r="E542" s="62"/>
      <c r="F542" s="12"/>
    </row>
    <row r="543" spans="1:6" s="2" customFormat="1" ht="12">
      <c r="A543" s="33" t="s">
        <v>125</v>
      </c>
      <c r="B543" s="13"/>
      <c r="C543" s="13"/>
      <c r="D543" s="13"/>
      <c r="E543" s="13"/>
      <c r="F543" s="13"/>
    </row>
    <row r="544" spans="1:6" ht="12">
      <c r="A544" s="18" t="s">
        <v>126</v>
      </c>
      <c r="B544" s="63"/>
      <c r="C544" s="63"/>
      <c r="D544" s="63"/>
      <c r="E544" s="63"/>
      <c r="F544" s="14"/>
    </row>
    <row r="545" spans="1:6" ht="12">
      <c r="A545" s="18" t="s">
        <v>128</v>
      </c>
      <c r="B545" s="15">
        <f>1-B546-B547</f>
        <v>1</v>
      </c>
      <c r="C545" s="15">
        <f>1-C546-C547</f>
        <v>1</v>
      </c>
      <c r="D545" s="15">
        <f>1-D546-D547</f>
        <v>1</v>
      </c>
      <c r="E545" s="15">
        <f>1-E546-E547</f>
        <v>1</v>
      </c>
      <c r="F545" s="15"/>
    </row>
    <row r="546" spans="1:6" ht="12">
      <c r="A546" s="18" t="str">
        <f>CONCATENATE("% expend.",$B$41)</f>
        <v>% expend.ASL</v>
      </c>
      <c r="B546" s="64"/>
      <c r="C546" s="64"/>
      <c r="D546" s="64"/>
      <c r="E546" s="64"/>
      <c r="F546" s="15"/>
    </row>
    <row r="547" spans="1:6" ht="12">
      <c r="A547" s="18" t="str">
        <f>CONCATENATE("% expend.",$B$42)</f>
        <v>% expend.Municip.</v>
      </c>
      <c r="B547" s="65"/>
      <c r="C547" s="65"/>
      <c r="D547" s="65"/>
      <c r="E547" s="65"/>
      <c r="F547" s="16"/>
    </row>
    <row r="548" spans="1:6" s="2" customFormat="1" ht="12">
      <c r="A548" s="33" t="s">
        <v>127</v>
      </c>
      <c r="B548" s="17"/>
      <c r="C548" s="17"/>
      <c r="D548" s="17"/>
      <c r="E548" s="17"/>
      <c r="F548" s="17"/>
    </row>
    <row r="549" spans="1:6" ht="12">
      <c r="A549" s="18" t="str">
        <f>IF(LEFT($C$33,1)="m","Monthly cost","Yearly cost")</f>
        <v>Yearly cost</v>
      </c>
      <c r="B549" s="63"/>
      <c r="C549" s="63"/>
      <c r="D549" s="63"/>
      <c r="E549" s="63"/>
      <c r="F549" s="14">
        <v>0</v>
      </c>
    </row>
    <row r="550" spans="1:6" ht="12">
      <c r="A550" s="18" t="s">
        <v>128</v>
      </c>
      <c r="B550" s="15">
        <f>1-B551-B552</f>
        <v>1</v>
      </c>
      <c r="C550" s="15">
        <f>1-C551-C552</f>
        <v>1</v>
      </c>
      <c r="D550" s="15">
        <f>1-D551-D552</f>
        <v>1</v>
      </c>
      <c r="E550" s="15">
        <f>1-E551-E552</f>
        <v>1</v>
      </c>
      <c r="F550" s="15"/>
    </row>
    <row r="551" spans="1:6" ht="12">
      <c r="A551" s="18" t="str">
        <f>CONCATENATE("% expend.",$B$41)</f>
        <v>% expend.ASL</v>
      </c>
      <c r="B551" s="64">
        <v>0</v>
      </c>
      <c r="C551" s="64">
        <v>0</v>
      </c>
      <c r="D551" s="64">
        <v>0</v>
      </c>
      <c r="E551" s="64">
        <v>0</v>
      </c>
      <c r="F551" s="15">
        <v>0</v>
      </c>
    </row>
    <row r="552" spans="1:6" ht="12">
      <c r="A552" s="18" t="str">
        <f>CONCATENATE("% expend.",$B$42)</f>
        <v>% expend.Municip.</v>
      </c>
      <c r="B552" s="65"/>
      <c r="C552" s="65"/>
      <c r="D552" s="65"/>
      <c r="E552" s="65">
        <v>0</v>
      </c>
      <c r="F552" s="16"/>
    </row>
    <row r="553" spans="1:6" s="2" customFormat="1" ht="12">
      <c r="A553" s="33" t="s">
        <v>129</v>
      </c>
      <c r="B553" s="17"/>
      <c r="C553" s="17"/>
      <c r="D553" s="17"/>
      <c r="E553" s="17"/>
      <c r="F553" s="17"/>
    </row>
    <row r="554" spans="1:6" ht="12">
      <c r="A554" s="18" t="str">
        <f>IF(LEFT($C$33,1)="m","Monthly cost","Yearly cost")</f>
        <v>Yearly cost</v>
      </c>
      <c r="B554" s="63">
        <v>0</v>
      </c>
      <c r="C554" s="63">
        <v>0</v>
      </c>
      <c r="D554" s="63">
        <v>0</v>
      </c>
      <c r="E554" s="63"/>
      <c r="F554" s="14">
        <v>0</v>
      </c>
    </row>
    <row r="555" spans="1:6" ht="12">
      <c r="A555" s="18" t="s">
        <v>128</v>
      </c>
      <c r="B555" s="15">
        <f>1-B556-B557</f>
        <v>1</v>
      </c>
      <c r="C555" s="15">
        <f>1-C556-C557</f>
        <v>1</v>
      </c>
      <c r="D555" s="15">
        <f>1-D556-D557</f>
        <v>1</v>
      </c>
      <c r="E555" s="15">
        <f>1-E556-E557</f>
        <v>1</v>
      </c>
      <c r="F555" s="15"/>
    </row>
    <row r="556" spans="1:6" ht="12">
      <c r="A556" s="18" t="str">
        <f>CONCATENATE("% expend.",$B$41)</f>
        <v>% expend.ASL</v>
      </c>
      <c r="B556" s="64">
        <v>0</v>
      </c>
      <c r="C556" s="64">
        <v>0</v>
      </c>
      <c r="D556" s="64">
        <v>0</v>
      </c>
      <c r="E556" s="64">
        <v>0</v>
      </c>
      <c r="F556" s="15">
        <v>0</v>
      </c>
    </row>
    <row r="557" spans="1:6" ht="12">
      <c r="A557" s="18" t="str">
        <f>CONCATENATE("% expend.",$B$42)</f>
        <v>% expend.Municip.</v>
      </c>
      <c r="B557" s="65"/>
      <c r="C557" s="65"/>
      <c r="D557" s="65"/>
      <c r="E557" s="65"/>
      <c r="F557" s="16"/>
    </row>
    <row r="558" spans="1:6" s="2" customFormat="1" ht="12">
      <c r="A558" s="33" t="s">
        <v>132</v>
      </c>
      <c r="B558" s="18"/>
      <c r="C558" s="18"/>
      <c r="D558" s="18"/>
      <c r="E558" s="18"/>
      <c r="F558" s="18"/>
    </row>
    <row r="559" spans="1:6" ht="12">
      <c r="A559" s="18" t="s">
        <v>130</v>
      </c>
      <c r="B559" s="62"/>
      <c r="C559" s="62"/>
      <c r="D559" s="62"/>
      <c r="E559" s="62"/>
      <c r="F559" s="62"/>
    </row>
    <row r="560" spans="1:6" ht="12">
      <c r="A560" s="18" t="s">
        <v>131</v>
      </c>
      <c r="B560" s="62"/>
      <c r="C560" s="62"/>
      <c r="D560" s="62"/>
      <c r="E560" s="62"/>
      <c r="F560" s="62"/>
    </row>
    <row r="561" spans="1:6" s="2" customFormat="1" ht="12">
      <c r="A561" s="18" t="s">
        <v>128</v>
      </c>
      <c r="B561" s="15">
        <f>1-B562-B563</f>
        <v>1</v>
      </c>
      <c r="C561" s="15">
        <f>1-C562-C563</f>
        <v>1</v>
      </c>
      <c r="D561" s="15">
        <f>1-D562-D563</f>
        <v>1</v>
      </c>
      <c r="E561" s="15">
        <f>1-E562-E563</f>
        <v>1</v>
      </c>
      <c r="F561" s="15">
        <f>1-F562-F563</f>
        <v>1</v>
      </c>
    </row>
    <row r="562" spans="1:6" ht="12">
      <c r="A562" s="18" t="str">
        <f>CONCATENATE("% expend.",$B$41)</f>
        <v>% expend.ASL</v>
      </c>
      <c r="B562" s="64">
        <v>0</v>
      </c>
      <c r="C562" s="64">
        <v>0</v>
      </c>
      <c r="D562" s="64">
        <v>0</v>
      </c>
      <c r="E562" s="64">
        <v>0</v>
      </c>
      <c r="F562" s="64">
        <v>0</v>
      </c>
    </row>
    <row r="563" spans="1:6" ht="12">
      <c r="A563" s="18" t="str">
        <f>CONCATENATE("% expend.",$B$42)</f>
        <v>% expend.Municip.</v>
      </c>
      <c r="B563" s="65"/>
      <c r="C563" s="65"/>
      <c r="D563" s="65"/>
      <c r="E563" s="65"/>
      <c r="F563" s="65"/>
    </row>
    <row r="564" spans="1:6" ht="12">
      <c r="A564" s="33" t="s">
        <v>133</v>
      </c>
      <c r="B564" s="18"/>
      <c r="C564" s="18"/>
      <c r="D564" s="18"/>
      <c r="E564" s="18"/>
      <c r="F564" s="18"/>
    </row>
    <row r="565" spans="1:6" ht="12">
      <c r="A565" s="18" t="s">
        <v>130</v>
      </c>
      <c r="B565" s="62">
        <v>0</v>
      </c>
      <c r="C565" s="62">
        <v>0</v>
      </c>
      <c r="D565" s="62"/>
      <c r="E565" s="62"/>
      <c r="F565" s="62"/>
    </row>
    <row r="566" spans="1:6" ht="12">
      <c r="A566" s="18" t="s">
        <v>131</v>
      </c>
      <c r="B566" s="62"/>
      <c r="C566" s="62"/>
      <c r="D566" s="62"/>
      <c r="E566" s="62"/>
      <c r="F566" s="62"/>
    </row>
    <row r="567" spans="1:6" ht="12">
      <c r="A567" s="18" t="s">
        <v>128</v>
      </c>
      <c r="B567" s="15">
        <f>1-B568-B569</f>
        <v>1</v>
      </c>
      <c r="C567" s="15">
        <f>1-C568-C569</f>
        <v>1</v>
      </c>
      <c r="D567" s="15">
        <f>1-D568-D569</f>
        <v>1</v>
      </c>
      <c r="E567" s="15">
        <f>1-E568-E569</f>
        <v>1</v>
      </c>
      <c r="F567" s="15">
        <f>1-F568-F569</f>
        <v>1</v>
      </c>
    </row>
    <row r="568" spans="1:6" s="8" customFormat="1" ht="12">
      <c r="A568" s="18" t="str">
        <f>CONCATENATE("% expend.",$B$41)</f>
        <v>% expend.ASL</v>
      </c>
      <c r="B568" s="64">
        <v>0</v>
      </c>
      <c r="C568" s="64">
        <v>0</v>
      </c>
      <c r="D568" s="64"/>
      <c r="E568" s="64"/>
      <c r="F568" s="64"/>
    </row>
    <row r="569" spans="1:6" s="8" customFormat="1" ht="12">
      <c r="A569" s="18" t="str">
        <f>CONCATENATE("% expend.",$B$42)</f>
        <v>% expend.Municip.</v>
      </c>
      <c r="B569" s="65"/>
      <c r="C569" s="65"/>
      <c r="D569" s="65"/>
      <c r="E569" s="65"/>
      <c r="F569" s="65"/>
    </row>
    <row r="570" spans="1:6" s="2" customFormat="1" ht="12">
      <c r="A570" s="33" t="s">
        <v>155</v>
      </c>
      <c r="B570" s="18"/>
      <c r="C570" s="18"/>
      <c r="D570" s="18"/>
      <c r="E570" s="18"/>
      <c r="F570" s="18"/>
    </row>
    <row r="571" spans="1:6" ht="12">
      <c r="A571" s="18" t="s">
        <v>130</v>
      </c>
      <c r="B571" s="62">
        <v>0</v>
      </c>
      <c r="C571" s="62">
        <v>0</v>
      </c>
      <c r="D571" s="62">
        <v>0</v>
      </c>
      <c r="E571" s="62">
        <v>0</v>
      </c>
      <c r="F571" s="62">
        <v>0</v>
      </c>
    </row>
    <row r="572" spans="1:6" ht="12">
      <c r="A572" s="18" t="s">
        <v>131</v>
      </c>
      <c r="B572" s="62">
        <v>0</v>
      </c>
      <c r="C572" s="62">
        <v>0</v>
      </c>
      <c r="D572" s="62">
        <v>0</v>
      </c>
      <c r="E572" s="62">
        <v>0</v>
      </c>
      <c r="F572" s="62">
        <v>0</v>
      </c>
    </row>
    <row r="573" spans="1:6" ht="12">
      <c r="A573" s="18" t="s">
        <v>128</v>
      </c>
      <c r="B573" s="15">
        <f>1-B574-B575</f>
        <v>1</v>
      </c>
      <c r="C573" s="15">
        <f>1-C574-C575</f>
        <v>1</v>
      </c>
      <c r="D573" s="15">
        <f>1-D574-D575</f>
        <v>1</v>
      </c>
      <c r="E573" s="15">
        <f>1-E574-E575</f>
        <v>1</v>
      </c>
      <c r="F573" s="15">
        <f>1-F574-F575</f>
        <v>1</v>
      </c>
    </row>
    <row r="574" spans="1:6" ht="12">
      <c r="A574" s="18" t="str">
        <f>CONCATENATE("% expend.",$B$41)</f>
        <v>% expend.ASL</v>
      </c>
      <c r="B574" s="64">
        <v>0</v>
      </c>
      <c r="C574" s="64">
        <v>0</v>
      </c>
      <c r="D574" s="64">
        <v>0</v>
      </c>
      <c r="E574" s="64">
        <v>0</v>
      </c>
      <c r="F574" s="64">
        <v>0</v>
      </c>
    </row>
    <row r="575" spans="1:6" ht="12">
      <c r="A575" s="18" t="str">
        <f>CONCATENATE("% expend.",$B$42)</f>
        <v>% expend.Municip.</v>
      </c>
      <c r="B575" s="65"/>
      <c r="C575" s="65"/>
      <c r="D575" s="65"/>
      <c r="E575" s="65"/>
      <c r="F575" s="65"/>
    </row>
    <row r="576" spans="1:6" ht="12">
      <c r="A576" s="7"/>
      <c r="B576" s="19"/>
      <c r="C576" s="19"/>
      <c r="D576" s="19"/>
      <c r="E576" s="19"/>
      <c r="F576" s="19"/>
    </row>
    <row r="577" spans="1:6" ht="12">
      <c r="A577" s="7" t="s">
        <v>141</v>
      </c>
      <c r="B577" s="20">
        <f>IF(B540=0,0,B544*(INT($F$535/B540)+IF($F$535/B540=INT($F$535/B540),0,1)))</f>
        <v>0</v>
      </c>
      <c r="C577" s="20">
        <f>IF(C540=0,0,C544*(INT($F$535/C540)+IF($F$535/C540=INT($F$535/C540),0,1)))</f>
        <v>0</v>
      </c>
      <c r="D577" s="20">
        <f>IF(D540=0,0,D544*(INT($F$535/D540)+IF($F$535/D540=INT($F$535/D540),0,1)))</f>
        <v>0</v>
      </c>
      <c r="E577" s="20">
        <f>IF(E540=0,0,E544*(INT($F$535/E540)+IF($F$535/E540=INT($F$535/E540),0,1)))</f>
        <v>0</v>
      </c>
      <c r="F577" s="20">
        <f>IF(F540=0,0,F544*(INT($F$535/F540)+IF($F$535/F540=INT($F$535/F540),0,1)))</f>
        <v>0</v>
      </c>
    </row>
    <row r="578" spans="1:6" ht="12">
      <c r="A578" s="21" t="s">
        <v>142</v>
      </c>
      <c r="B578" s="20">
        <f>-IF(OR(B540=0,B541+B542=0),0,B577-(B544/B540)*$F$535)</f>
        <v>0</v>
      </c>
      <c r="C578" s="20">
        <f>-IF(OR(C540=0,C541+C542=0),0,C577-(C544/C540)*$F$535)</f>
        <v>0</v>
      </c>
      <c r="D578" s="20">
        <f>-IF(OR(D540=0,D541+D542=0),0,D577-(D544/D540)*$F$535)</f>
        <v>0</v>
      </c>
      <c r="E578" s="20">
        <f>-IF(OR(E540=0,E541+E542=0),0,E577-(E544/E540)*$F$535)</f>
        <v>0</v>
      </c>
      <c r="F578" s="20">
        <f>-IF(OR(F540=0,F541+F542=0),0,F577-(F544/F540)*$F$535)</f>
        <v>0</v>
      </c>
    </row>
    <row r="579" spans="1:6" ht="12">
      <c r="A579" s="21" t="s">
        <v>143</v>
      </c>
      <c r="B579" s="20">
        <f>B549*$F$535</f>
        <v>0</v>
      </c>
      <c r="C579" s="20">
        <f>C549*$F$535</f>
        <v>0</v>
      </c>
      <c r="D579" s="20">
        <f>D549*$F$535</f>
        <v>0</v>
      </c>
      <c r="E579" s="20">
        <f>E549*$F$535</f>
        <v>0</v>
      </c>
      <c r="F579" s="20">
        <f>F549*$F$535</f>
        <v>0</v>
      </c>
    </row>
    <row r="580" spans="1:6" ht="12">
      <c r="A580" s="22" t="s">
        <v>144</v>
      </c>
      <c r="B580" s="20">
        <f>B554*$F$535</f>
        <v>0</v>
      </c>
      <c r="C580" s="20">
        <f>C554*$F$535</f>
        <v>0</v>
      </c>
      <c r="D580" s="20">
        <f>D554*$F$535</f>
        <v>0</v>
      </c>
      <c r="E580" s="20">
        <f>E554*$F$535</f>
        <v>0</v>
      </c>
      <c r="F580" s="20">
        <f>F554*$F$535</f>
        <v>0</v>
      </c>
    </row>
    <row r="581" spans="1:6" ht="12">
      <c r="A581" s="22" t="s">
        <v>145</v>
      </c>
      <c r="B581" s="20">
        <f>(B559*(B560)*$E$36/5+B565*(B566)*$E$37/5+B571*(B572)*$E$38/5)*($F$535)/IF(LEFT($C$33)="m",12,1)</f>
        <v>0</v>
      </c>
      <c r="C581" s="20">
        <f>(C559*(C560)*$E$36/5+C565*(C566)*$E$37/5+C571*(C572)*$E$38/5)*($F$535)/IF(LEFT($C$33)="m",12,1)</f>
        <v>0</v>
      </c>
      <c r="D581" s="20">
        <f>(D559*(D560)*$E$36/5+D565*(D566)*$E$37/5+D571*(D572)*$E$38/5)*($F$535)/IF(LEFT($C$33)="m",12,1)</f>
        <v>0</v>
      </c>
      <c r="E581" s="20">
        <f>(E559*(E560)*$E$36/5+E565*(E566)*$E$37/5+E571*(E572)*$E$38/5)*($F$535)/IF(LEFT($C$33)="m",12,1)</f>
        <v>0</v>
      </c>
      <c r="F581" s="20">
        <f>(F559*(F560)*$E$36/5+F565*(F566)*$E$37/5+F571*(F572)*$E$38/5)*($F$535)/IF(LEFT($C$33)="m",12,1)</f>
        <v>0</v>
      </c>
    </row>
    <row r="582" spans="1:6" s="2" customFormat="1" ht="12">
      <c r="A582" s="39" t="s">
        <v>146</v>
      </c>
      <c r="B582" s="23">
        <f>SUM(B577:B581)</f>
        <v>0</v>
      </c>
      <c r="C582" s="23">
        <f>SUM(C577:C581)</f>
        <v>0</v>
      </c>
      <c r="D582" s="23">
        <f>SUM(D577:D581)</f>
        <v>0</v>
      </c>
      <c r="E582" s="23">
        <f>SUM(E577:E581)</f>
        <v>0</v>
      </c>
      <c r="F582" s="23">
        <f>SUM(F577:F581)</f>
        <v>0</v>
      </c>
    </row>
    <row r="583" spans="1:6" ht="12">
      <c r="A583" s="7" t="s">
        <v>149</v>
      </c>
      <c r="B583" s="20">
        <f>B577*B545+B579*B550+B580*B555+(B559*(B560)*B561*$F$36/5+B565*(B566)*B567*$F$37/5+B571*(B572)*B573*$F$38/5)*($F$535)/IF(LEFT($C$33)="m",12,1)</f>
        <v>0</v>
      </c>
      <c r="C583" s="20">
        <f>C577*C545+C579*C550+C580*C555+(C559*(C560)*C561*$F$36/5+C565*(C566)*C567*$F$37/5+C571*(C572)*C573*$F$38/5)*($F$535)/IF(LEFT($C$33)="m",12,1)</f>
        <v>0</v>
      </c>
      <c r="D583" s="20">
        <f>D577*D545+D579*D550+D580*D555+(D559*(D560)*D561*$F$36/5+D565*(D566)*D567*$F$37/5+D571*(D572)*D573*$F$38/5)*($F$535)/IF(LEFT($C$33)="m",12,1)</f>
        <v>0</v>
      </c>
      <c r="E583" s="20">
        <f>E577*E545+E579*E550+E580*E555+(E559*(E560)*E561*$F$36/5+E565*(E566)*E567*$F$37/5+E571*(E572)*E573*$F$38/5)*($F$535)/IF(LEFT($C$33)="m",12,1)</f>
        <v>0</v>
      </c>
      <c r="F583" s="20">
        <f>F577*F545+F579*F550+F580*F555+(F559*(F560)*F561*$F$36/5+F565*(F566)*F567*$F$37/5+F571*(F572)*F573*$F$38/5)*($F$535)/IF(LEFT($C$33)="m",12,1)</f>
        <v>0</v>
      </c>
    </row>
    <row r="584" spans="1:6" ht="12">
      <c r="A584" s="18" t="str">
        <f>CONCATENATE("expend.",$B$41)</f>
        <v>expend.ASL</v>
      </c>
      <c r="B584" s="20">
        <f>B577*B546+B579*B551+B580*B556+(B559*(B560)*B562*$F$36/5+B565*(B566)*B568*$F$37/5+B571*(B572)*B574*$F$38/5)*($F$535)/IF(LEFT($C$33)="m",12,1)</f>
        <v>0</v>
      </c>
      <c r="C584" s="20">
        <f>C577*C546+C579*C551+C580*C556+(C559*(C560)*C562*$F$36/5+C565*(C566)*C568*$F$37/5+C571*(C572)*C574*$F$38/5)*($F$535)/IF(LEFT($C$33)="m",12,1)</f>
        <v>0</v>
      </c>
      <c r="D584" s="20">
        <f>D577*D546+D579*D551+D580*D556+(D559*(D560)*D562*$F$36/5+D565*(D566)*D568*$F$37/5+D571*(D572)*D574*$F$38/5)*($F$535)/IF(LEFT($C$33)="m",12,1)</f>
        <v>0</v>
      </c>
      <c r="E584" s="20">
        <f>E577*E546+E579*E551+E580*E556+(E559*(E560)*E562*$F$36/5+E565*(E566)*E568*$F$37/5+E571*(E572)*E574*$F$38/5)*($F$535)/IF(LEFT($C$33)="m",12,1)</f>
        <v>0</v>
      </c>
      <c r="F584" s="20">
        <f>F577*F546+F579*F551+F580*F556+(F559*(F560)*F562*$F$36/5+F565*(F566)*F568*$F$37/5+F571*(F572)*F574*$F$38/5)*($F$535)/IF(LEFT($C$33)="m",12,1)</f>
        <v>0</v>
      </c>
    </row>
    <row r="585" spans="1:6" ht="12">
      <c r="A585" s="18" t="str">
        <f>CONCATENATE("expend.",$B$42)</f>
        <v>expend.Municip.</v>
      </c>
      <c r="B585" s="20">
        <f>B577*B547+B579*B552+B580*B557+(B559*(B560)*B563*$F$36/5+B565*(B566)*B569*$F$37/5+B571*(B572)*B575*$F$38/5)*($F$535)/IF(LEFT($C$33)="m",12,1)</f>
        <v>0</v>
      </c>
      <c r="C585" s="20">
        <f>C577*C547+C579*C552+C580*C557+(C559*(C560)*C563*$F$36/5+C565*(C566)*C569*$F$37/5+C571*(C572)*C575*$F$38/5)*($F$535)/IF(LEFT($C$33)="m",12,1)</f>
        <v>0</v>
      </c>
      <c r="D585" s="20">
        <f>D577*D547+D579*D552+D580*D557+(D559*(D560)*D563*$F$36/5+D565*(D566)*D569*$F$37/5+D571*(D572)*D575*$F$38/5)*($F$535)/IF(LEFT($C$33)="m",12,1)</f>
        <v>0</v>
      </c>
      <c r="E585" s="20">
        <f>E577*E547+E579*E552+E580*E557+(E559*(E560)*E563*$F$36/5+E565*(E566)*E569*$F$37/5+E571*(E572)*E575*$F$38/5)*($F$535)/IF(LEFT($C$33)="m",12,1)</f>
        <v>0</v>
      </c>
      <c r="F585" s="20">
        <f>F577*F547+F579*F552+F580*F557+(F559*(F560)*F563*$F$36/5+F565*(F566)*F569*$F$37/5+F571*(F572)*F575*$F$38/5)*($F$535)/IF(LEFT($C$33)="m",12,1)</f>
        <v>0</v>
      </c>
    </row>
    <row r="586" spans="1:6" ht="12">
      <c r="A586" s="24"/>
      <c r="B586" s="25"/>
      <c r="C586" s="25"/>
      <c r="D586" s="25"/>
      <c r="E586" s="25"/>
      <c r="F586" s="26"/>
    </row>
    <row r="587" spans="1:6" ht="12">
      <c r="A587" s="11" t="s">
        <v>150</v>
      </c>
      <c r="B587" s="27">
        <f>B582-$F582</f>
        <v>0</v>
      </c>
      <c r="C587" s="27">
        <f>C582-$F582</f>
        <v>0</v>
      </c>
      <c r="D587" s="27">
        <f>D582-$F582</f>
        <v>0</v>
      </c>
      <c r="E587" s="27">
        <f>E582-$F582</f>
        <v>0</v>
      </c>
      <c r="F587" s="27">
        <f>F582-$F582</f>
        <v>0</v>
      </c>
    </row>
    <row r="588" spans="1:6" ht="12">
      <c r="A588" s="28"/>
      <c r="B588" s="25"/>
      <c r="C588" s="25"/>
      <c r="D588" s="25"/>
      <c r="E588" s="25"/>
      <c r="F588" s="25"/>
    </row>
    <row r="589" spans="1:6" s="37" customFormat="1" ht="12">
      <c r="A589" s="31"/>
      <c r="B589" s="36"/>
      <c r="C589" s="36"/>
      <c r="D589" s="36"/>
      <c r="E589" s="36"/>
      <c r="F589" s="36"/>
    </row>
    <row r="590" spans="1:6" ht="12">
      <c r="A590" s="38" t="s">
        <v>151</v>
      </c>
      <c r="B590" s="58"/>
      <c r="C590" s="68">
        <f>IF(OR(B590&lt;1,B590&gt;5),"",IF(B590=1,B538,IF(B590=2,C538,IF(B590=3,D538,IF(B590=4,E538,F538)))))</f>
      </c>
      <c r="D590" s="69"/>
      <c r="E590" s="69"/>
      <c r="F590" s="69"/>
    </row>
    <row r="591" spans="1:6" s="2" customFormat="1" ht="12">
      <c r="A591" s="35" t="s">
        <v>152</v>
      </c>
      <c r="B591" s="35" t="s">
        <v>153</v>
      </c>
      <c r="C591" s="35" t="s">
        <v>154</v>
      </c>
      <c r="D591" s="35" t="s">
        <v>149</v>
      </c>
      <c r="E591" s="35" t="str">
        <f>CONCATENATE("expend.",$B$41)</f>
        <v>expend.ASL</v>
      </c>
      <c r="F591" s="29" t="str">
        <f>CONCATENATE("expend.",$B$42)</f>
        <v>expend.Municip.</v>
      </c>
    </row>
    <row r="592" spans="1:6" ht="12">
      <c r="A592" s="27">
        <f>IF(B590=1,B544,IF(B590=2,C544,IF(B590=3,D544,IF(B590=4,E544,F544))))</f>
        <v>0</v>
      </c>
      <c r="B592" s="27">
        <f>IF(B590=1,B587,IF(B590=2,C587,IF(B590=3,D587,IF(B590=4,E587,F587))))</f>
        <v>0</v>
      </c>
      <c r="C592" s="27">
        <f>IF(B590=1,B578,IF(B590=2,C578,IF(B590=3,D578,IF(B590=4,E578,F587))))</f>
        <v>0</v>
      </c>
      <c r="D592" s="27">
        <f>IF(B590=1,B583,IF(B590=2,C583,IF(B590=3,D583,IF(B590=4,E583,F583))))</f>
        <v>0</v>
      </c>
      <c r="E592" s="27">
        <f>IF(B590=1,B584,IF(B590=2,C584,IF(B590=3,D584,IF(B590=4,E584,F584))))</f>
        <v>0</v>
      </c>
      <c r="F592" s="27">
        <f>IF(B590=1,B585,IF(B590=2,C585,IF(B590=3,D585,IF(B590=4,E585,F585))))</f>
        <v>0</v>
      </c>
    </row>
    <row r="593" spans="1:6" ht="18.75">
      <c r="A593" s="71" t="s">
        <v>119</v>
      </c>
      <c r="B593" s="71"/>
      <c r="C593" s="71"/>
      <c r="D593" s="71"/>
      <c r="E593" s="71"/>
      <c r="F593" s="71"/>
    </row>
    <row r="595" spans="1:6" ht="12">
      <c r="A595" s="4" t="s">
        <v>79</v>
      </c>
      <c r="B595" s="72">
        <f>$B$3</f>
        <v>0</v>
      </c>
      <c r="C595" s="72"/>
      <c r="D595" s="72"/>
      <c r="E595" s="72"/>
      <c r="F595" s="72"/>
    </row>
    <row r="596" spans="1:6" ht="12">
      <c r="A596" s="4" t="s">
        <v>121</v>
      </c>
      <c r="B596" s="70"/>
      <c r="C596" s="70"/>
      <c r="D596" s="70"/>
      <c r="E596" s="70"/>
      <c r="F596" s="70"/>
    </row>
    <row r="597" spans="1:6" ht="12">
      <c r="A597" s="4"/>
      <c r="B597" s="10"/>
      <c r="C597" s="10"/>
      <c r="D597" s="10"/>
      <c r="E597" s="10"/>
      <c r="F597" s="38" t="str">
        <f>(IF(LEFT($C$33,1)="m","actual months","actual years"))</f>
        <v>actual years</v>
      </c>
    </row>
    <row r="598" spans="1:6" ht="12">
      <c r="A598" s="9" t="str">
        <f>IF(LEFT($C$33,1)="m","begins in month","begins in year")</f>
        <v>begins in year</v>
      </c>
      <c r="B598" s="58"/>
      <c r="C598" s="5" t="s">
        <v>134</v>
      </c>
      <c r="D598" s="60"/>
      <c r="E598" s="9" t="str">
        <f>$C$33</f>
        <v>years</v>
      </c>
      <c r="F598" s="38">
        <f>IF(AND(B598&gt;0,B598&lt;=$B$33),IF(D598&gt;$B$33-B598+1,$B$33-B598+1,D598),0)</f>
        <v>0</v>
      </c>
    </row>
    <row r="599" spans="1:6" ht="12">
      <c r="A599" s="4"/>
      <c r="B599" s="7"/>
      <c r="C599" s="5"/>
      <c r="D599" s="34"/>
      <c r="E599" s="5"/>
      <c r="F599" s="5"/>
    </row>
    <row r="600" spans="1:6" s="2" customFormat="1" ht="12">
      <c r="A600" s="11"/>
      <c r="B600" s="6" t="s">
        <v>135</v>
      </c>
      <c r="C600" s="6" t="s">
        <v>136</v>
      </c>
      <c r="D600" s="6" t="s">
        <v>137</v>
      </c>
      <c r="E600" s="6" t="s">
        <v>138</v>
      </c>
      <c r="F600" s="6" t="s">
        <v>139</v>
      </c>
    </row>
    <row r="601" spans="1:6" s="2" customFormat="1" ht="12">
      <c r="A601" s="11"/>
      <c r="B601" s="61"/>
      <c r="C601" s="61"/>
      <c r="D601" s="61"/>
      <c r="E601" s="61"/>
      <c r="F601" s="6" t="s">
        <v>140</v>
      </c>
    </row>
    <row r="602" spans="1:6" s="2" customFormat="1" ht="12">
      <c r="A602" s="31" t="s">
        <v>122</v>
      </c>
      <c r="B602" s="18"/>
      <c r="C602" s="32"/>
      <c r="D602" s="32"/>
      <c r="E602" s="32"/>
      <c r="F602" s="32"/>
    </row>
    <row r="603" spans="1:6" s="2" customFormat="1" ht="12">
      <c r="A603" s="18" t="str">
        <f>IF(LEFT($C$33,1)="m","Technical duration months","Technical duration years")</f>
        <v>Technical duration years</v>
      </c>
      <c r="B603" s="62"/>
      <c r="C603" s="62"/>
      <c r="D603" s="62"/>
      <c r="E603" s="62"/>
      <c r="F603" s="12"/>
    </row>
    <row r="604" spans="1:6" s="2" customFormat="1" ht="12">
      <c r="A604" s="18" t="s">
        <v>123</v>
      </c>
      <c r="B604" s="62"/>
      <c r="C604" s="62"/>
      <c r="D604" s="62"/>
      <c r="E604" s="62"/>
      <c r="F604" s="12"/>
    </row>
    <row r="605" spans="1:6" s="2" customFormat="1" ht="12">
      <c r="A605" s="18" t="s">
        <v>124</v>
      </c>
      <c r="B605" s="62"/>
      <c r="C605" s="62"/>
      <c r="D605" s="62"/>
      <c r="E605" s="62"/>
      <c r="F605" s="12"/>
    </row>
    <row r="606" spans="1:6" s="2" customFormat="1" ht="12">
      <c r="A606" s="33" t="s">
        <v>125</v>
      </c>
      <c r="B606" s="13"/>
      <c r="C606" s="13"/>
      <c r="D606" s="13"/>
      <c r="E606" s="13"/>
      <c r="F606" s="13"/>
    </row>
    <row r="607" spans="1:6" ht="12">
      <c r="A607" s="18" t="s">
        <v>126</v>
      </c>
      <c r="B607" s="63"/>
      <c r="C607" s="63"/>
      <c r="D607" s="63"/>
      <c r="E607" s="63"/>
      <c r="F607" s="14"/>
    </row>
    <row r="608" spans="1:6" ht="12">
      <c r="A608" s="18" t="s">
        <v>128</v>
      </c>
      <c r="B608" s="15">
        <f>1-B609-B610</f>
        <v>1</v>
      </c>
      <c r="C608" s="15">
        <f>1-C609-C610</f>
        <v>1</v>
      </c>
      <c r="D608" s="15">
        <f>1-D609-D610</f>
        <v>1</v>
      </c>
      <c r="E608" s="15">
        <f>1-E609-E610</f>
        <v>1</v>
      </c>
      <c r="F608" s="15"/>
    </row>
    <row r="609" spans="1:6" ht="12">
      <c r="A609" s="18" t="str">
        <f>CONCATENATE("% expend.",$B$41)</f>
        <v>% expend.ASL</v>
      </c>
      <c r="B609" s="64"/>
      <c r="C609" s="64"/>
      <c r="D609" s="64"/>
      <c r="E609" s="64"/>
      <c r="F609" s="15"/>
    </row>
    <row r="610" spans="1:6" ht="12">
      <c r="A610" s="18" t="str">
        <f>CONCATENATE("% expend.",$B$42)</f>
        <v>% expend.Municip.</v>
      </c>
      <c r="B610" s="65"/>
      <c r="C610" s="65"/>
      <c r="D610" s="65"/>
      <c r="E610" s="65"/>
      <c r="F610" s="16"/>
    </row>
    <row r="611" spans="1:6" s="2" customFormat="1" ht="12">
      <c r="A611" s="33" t="s">
        <v>127</v>
      </c>
      <c r="B611" s="17"/>
      <c r="C611" s="17"/>
      <c r="D611" s="17"/>
      <c r="E611" s="17"/>
      <c r="F611" s="17"/>
    </row>
    <row r="612" spans="1:6" ht="12">
      <c r="A612" s="18" t="str">
        <f>IF(LEFT($C$33,1)="m","Monthly cost","Yearly cost")</f>
        <v>Yearly cost</v>
      </c>
      <c r="B612" s="63"/>
      <c r="C612" s="63"/>
      <c r="D612" s="63"/>
      <c r="E612" s="63"/>
      <c r="F612" s="14">
        <v>0</v>
      </c>
    </row>
    <row r="613" spans="1:6" ht="12">
      <c r="A613" s="18" t="s">
        <v>128</v>
      </c>
      <c r="B613" s="15">
        <f>1-B614-B615</f>
        <v>1</v>
      </c>
      <c r="C613" s="15">
        <f>1-C614-C615</f>
        <v>1</v>
      </c>
      <c r="D613" s="15">
        <f>1-D614-D615</f>
        <v>1</v>
      </c>
      <c r="E613" s="15">
        <f>1-E614-E615</f>
        <v>1</v>
      </c>
      <c r="F613" s="15"/>
    </row>
    <row r="614" spans="1:6" ht="12">
      <c r="A614" s="18" t="str">
        <f>CONCATENATE("% expend.",$B$41)</f>
        <v>% expend.ASL</v>
      </c>
      <c r="B614" s="64">
        <v>0</v>
      </c>
      <c r="C614" s="64">
        <v>0</v>
      </c>
      <c r="D614" s="64">
        <v>0</v>
      </c>
      <c r="E614" s="64">
        <v>0</v>
      </c>
      <c r="F614" s="15">
        <v>0</v>
      </c>
    </row>
    <row r="615" spans="1:6" ht="12">
      <c r="A615" s="18" t="str">
        <f>CONCATENATE("% expend.",$B$42)</f>
        <v>% expend.Municip.</v>
      </c>
      <c r="B615" s="65"/>
      <c r="C615" s="65"/>
      <c r="D615" s="65"/>
      <c r="E615" s="65">
        <v>0</v>
      </c>
      <c r="F615" s="16"/>
    </row>
    <row r="616" spans="1:6" s="2" customFormat="1" ht="12">
      <c r="A616" s="33" t="s">
        <v>129</v>
      </c>
      <c r="B616" s="17"/>
      <c r="C616" s="17"/>
      <c r="D616" s="17"/>
      <c r="E616" s="17"/>
      <c r="F616" s="17"/>
    </row>
    <row r="617" spans="1:6" ht="12">
      <c r="A617" s="18" t="str">
        <f>IF(LEFT($C$33,1)="m","Monthly cost","Yearly cost")</f>
        <v>Yearly cost</v>
      </c>
      <c r="B617" s="63">
        <v>0</v>
      </c>
      <c r="C617" s="63">
        <v>0</v>
      </c>
      <c r="D617" s="63">
        <v>0</v>
      </c>
      <c r="E617" s="63"/>
      <c r="F617" s="14">
        <v>0</v>
      </c>
    </row>
    <row r="618" spans="1:6" ht="12">
      <c r="A618" s="18" t="s">
        <v>128</v>
      </c>
      <c r="B618" s="15">
        <f>1-B619-B620</f>
        <v>1</v>
      </c>
      <c r="C618" s="15">
        <f>1-C619-C620</f>
        <v>1</v>
      </c>
      <c r="D618" s="15">
        <f>1-D619-D620</f>
        <v>1</v>
      </c>
      <c r="E618" s="15">
        <f>1-E619-E620</f>
        <v>1</v>
      </c>
      <c r="F618" s="15"/>
    </row>
    <row r="619" spans="1:6" ht="12">
      <c r="A619" s="18" t="str">
        <f>CONCATENATE("% expend.",$B$41)</f>
        <v>% expend.ASL</v>
      </c>
      <c r="B619" s="64">
        <v>0</v>
      </c>
      <c r="C619" s="64">
        <v>0</v>
      </c>
      <c r="D619" s="64">
        <v>0</v>
      </c>
      <c r="E619" s="64">
        <v>0</v>
      </c>
      <c r="F619" s="15">
        <v>0</v>
      </c>
    </row>
    <row r="620" spans="1:6" ht="12">
      <c r="A620" s="18" t="str">
        <f>CONCATENATE("% expend.",$B$42)</f>
        <v>% expend.Municip.</v>
      </c>
      <c r="B620" s="65"/>
      <c r="C620" s="65"/>
      <c r="D620" s="65"/>
      <c r="E620" s="65"/>
      <c r="F620" s="16"/>
    </row>
    <row r="621" spans="1:6" s="2" customFormat="1" ht="12">
      <c r="A621" s="33" t="s">
        <v>132</v>
      </c>
      <c r="B621" s="18"/>
      <c r="C621" s="18"/>
      <c r="D621" s="18"/>
      <c r="E621" s="18"/>
      <c r="F621" s="18"/>
    </row>
    <row r="622" spans="1:6" ht="12">
      <c r="A622" s="18" t="s">
        <v>130</v>
      </c>
      <c r="B622" s="62"/>
      <c r="C622" s="62"/>
      <c r="D622" s="62"/>
      <c r="E622" s="62"/>
      <c r="F622" s="62"/>
    </row>
    <row r="623" spans="1:6" ht="12">
      <c r="A623" s="18" t="s">
        <v>131</v>
      </c>
      <c r="B623" s="62"/>
      <c r="C623" s="62"/>
      <c r="D623" s="62"/>
      <c r="E623" s="62"/>
      <c r="F623" s="62"/>
    </row>
    <row r="624" spans="1:6" s="2" customFormat="1" ht="12">
      <c r="A624" s="18" t="s">
        <v>128</v>
      </c>
      <c r="B624" s="15">
        <f>1-B625-B626</f>
        <v>1</v>
      </c>
      <c r="C624" s="15">
        <f>1-C625-C626</f>
        <v>1</v>
      </c>
      <c r="D624" s="15">
        <f>1-D625-D626</f>
        <v>1</v>
      </c>
      <c r="E624" s="15">
        <f>1-E625-E626</f>
        <v>1</v>
      </c>
      <c r="F624" s="15">
        <f>1-F625-F626</f>
        <v>1</v>
      </c>
    </row>
    <row r="625" spans="1:6" ht="12">
      <c r="A625" s="18" t="str">
        <f>CONCATENATE("% expend.",$B$41)</f>
        <v>% expend.ASL</v>
      </c>
      <c r="B625" s="64">
        <v>0</v>
      </c>
      <c r="C625" s="64">
        <v>0</v>
      </c>
      <c r="D625" s="64">
        <v>0</v>
      </c>
      <c r="E625" s="64">
        <v>0</v>
      </c>
      <c r="F625" s="64">
        <v>0</v>
      </c>
    </row>
    <row r="626" spans="1:6" ht="12">
      <c r="A626" s="18" t="str">
        <f>CONCATENATE("% expend.",$B$42)</f>
        <v>% expend.Municip.</v>
      </c>
      <c r="B626" s="65"/>
      <c r="C626" s="65"/>
      <c r="D626" s="65"/>
      <c r="E626" s="65"/>
      <c r="F626" s="65"/>
    </row>
    <row r="627" spans="1:6" ht="12">
      <c r="A627" s="33" t="s">
        <v>133</v>
      </c>
      <c r="B627" s="18"/>
      <c r="C627" s="18"/>
      <c r="D627" s="18"/>
      <c r="E627" s="18"/>
      <c r="F627" s="18"/>
    </row>
    <row r="628" spans="1:6" ht="12">
      <c r="A628" s="18" t="s">
        <v>130</v>
      </c>
      <c r="B628" s="62">
        <v>0</v>
      </c>
      <c r="C628" s="62">
        <v>0</v>
      </c>
      <c r="D628" s="62"/>
      <c r="E628" s="62"/>
      <c r="F628" s="62"/>
    </row>
    <row r="629" spans="1:6" ht="12">
      <c r="A629" s="18" t="s">
        <v>131</v>
      </c>
      <c r="B629" s="62"/>
      <c r="C629" s="62"/>
      <c r="D629" s="62"/>
      <c r="E629" s="62"/>
      <c r="F629" s="62"/>
    </row>
    <row r="630" spans="1:6" ht="12">
      <c r="A630" s="18" t="s">
        <v>128</v>
      </c>
      <c r="B630" s="15">
        <f>1-B631-B632</f>
        <v>1</v>
      </c>
      <c r="C630" s="15">
        <f>1-C631-C632</f>
        <v>1</v>
      </c>
      <c r="D630" s="15">
        <f>1-D631-D632</f>
        <v>1</v>
      </c>
      <c r="E630" s="15">
        <f>1-E631-E632</f>
        <v>1</v>
      </c>
      <c r="F630" s="15">
        <f>1-F631-F632</f>
        <v>1</v>
      </c>
    </row>
    <row r="631" spans="1:6" s="8" customFormat="1" ht="12">
      <c r="A631" s="18" t="str">
        <f>CONCATENATE("% expend.",$B$41)</f>
        <v>% expend.ASL</v>
      </c>
      <c r="B631" s="64">
        <v>0</v>
      </c>
      <c r="C631" s="64">
        <v>0</v>
      </c>
      <c r="D631" s="64"/>
      <c r="E631" s="64"/>
      <c r="F631" s="64"/>
    </row>
    <row r="632" spans="1:6" s="8" customFormat="1" ht="12">
      <c r="A632" s="18" t="str">
        <f>CONCATENATE("% expend.",$B$42)</f>
        <v>% expend.Municip.</v>
      </c>
      <c r="B632" s="65"/>
      <c r="C632" s="65"/>
      <c r="D632" s="65"/>
      <c r="E632" s="65"/>
      <c r="F632" s="65"/>
    </row>
    <row r="633" spans="1:6" s="2" customFormat="1" ht="12">
      <c r="A633" s="33" t="s">
        <v>155</v>
      </c>
      <c r="B633" s="7"/>
      <c r="C633" s="7"/>
      <c r="D633" s="7"/>
      <c r="E633" s="7"/>
      <c r="F633" s="7"/>
    </row>
    <row r="634" spans="1:6" ht="12">
      <c r="A634" s="18" t="s">
        <v>130</v>
      </c>
      <c r="B634" s="62">
        <v>0</v>
      </c>
      <c r="C634" s="62">
        <v>0</v>
      </c>
      <c r="D634" s="62">
        <v>0</v>
      </c>
      <c r="E634" s="62">
        <v>0</v>
      </c>
      <c r="F634" s="62">
        <v>0</v>
      </c>
    </row>
    <row r="635" spans="1:6" ht="12">
      <c r="A635" s="18" t="s">
        <v>131</v>
      </c>
      <c r="B635" s="62">
        <v>0</v>
      </c>
      <c r="C635" s="62">
        <v>0</v>
      </c>
      <c r="D635" s="62">
        <v>0</v>
      </c>
      <c r="E635" s="62">
        <v>0</v>
      </c>
      <c r="F635" s="62">
        <v>0</v>
      </c>
    </row>
    <row r="636" spans="1:6" ht="12">
      <c r="A636" s="18" t="s">
        <v>128</v>
      </c>
      <c r="B636" s="15">
        <f>1-B637-B638</f>
        <v>1</v>
      </c>
      <c r="C636" s="15">
        <f>1-C637-C638</f>
        <v>1</v>
      </c>
      <c r="D636" s="15">
        <f>1-D637-D638</f>
        <v>1</v>
      </c>
      <c r="E636" s="15">
        <f>1-E637-E638</f>
        <v>1</v>
      </c>
      <c r="F636" s="15">
        <f>1-F637-F638</f>
        <v>1</v>
      </c>
    </row>
    <row r="637" spans="1:6" ht="12">
      <c r="A637" s="18" t="str">
        <f>CONCATENATE("% expend.",$B$41)</f>
        <v>% expend.ASL</v>
      </c>
      <c r="B637" s="64">
        <v>0</v>
      </c>
      <c r="C637" s="64">
        <v>0</v>
      </c>
      <c r="D637" s="64">
        <v>0</v>
      </c>
      <c r="E637" s="64">
        <v>0</v>
      </c>
      <c r="F637" s="64">
        <v>0</v>
      </c>
    </row>
    <row r="638" spans="1:6" ht="12">
      <c r="A638" s="18" t="str">
        <f>CONCATENATE("% expend.",$B$42)</f>
        <v>% expend.Municip.</v>
      </c>
      <c r="B638" s="65"/>
      <c r="C638" s="65"/>
      <c r="D638" s="65"/>
      <c r="E638" s="65"/>
      <c r="F638" s="65"/>
    </row>
    <row r="639" spans="1:6" ht="12">
      <c r="A639" s="7"/>
      <c r="B639" s="19"/>
      <c r="C639" s="19"/>
      <c r="D639" s="19"/>
      <c r="E639" s="19"/>
      <c r="F639" s="19"/>
    </row>
    <row r="640" spans="1:6" ht="12">
      <c r="A640" s="7" t="s">
        <v>141</v>
      </c>
      <c r="B640" s="20">
        <f>IF(B603=0,0,B607*(INT($F$598/B603)+IF($F$598/B603=INT($F$598/B603),0,1)))</f>
        <v>0</v>
      </c>
      <c r="C640" s="20">
        <f>IF(C603=0,0,C607*(INT($F$598/C603)+IF($F$598/C603=INT($F$598/C603),0,1)))</f>
        <v>0</v>
      </c>
      <c r="D640" s="20">
        <f>IF(D603=0,0,D607*(INT($F$598/D603)+IF($F$598/D603=INT($F$598/D603),0,1)))</f>
        <v>0</v>
      </c>
      <c r="E640" s="20">
        <f>IF(E603=0,0,E607*(INT($F$598/E603)+IF($F$598/E603=INT($F$598/E603),0,1)))</f>
        <v>0</v>
      </c>
      <c r="F640" s="20">
        <f>IF(F603=0,0,F607*(INT($F$598/F603)+IF($F$598/F603=INT($F$598/F603),0,1)))</f>
        <v>0</v>
      </c>
    </row>
    <row r="641" spans="1:6" ht="12">
      <c r="A641" s="21" t="s">
        <v>142</v>
      </c>
      <c r="B641" s="20">
        <f>-IF(OR(B603=0,B604+B605=0),0,B640-(B607/B603)*$F$598)</f>
        <v>0</v>
      </c>
      <c r="C641" s="20">
        <f>-IF(OR(C603=0,C604+C605=0),0,C640-(C607/C603)*$F$598)</f>
        <v>0</v>
      </c>
      <c r="D641" s="20">
        <f>-IF(OR(D603=0,D604+D605=0),0,D640-(D607/D603)*$F$598)</f>
        <v>0</v>
      </c>
      <c r="E641" s="20">
        <f>-IF(OR(E603=0,E604+E605=0),0,E640-(E607/E603)*$F$598)</f>
        <v>0</v>
      </c>
      <c r="F641" s="20">
        <f>-IF(OR(F603=0,F604+F605=0),0,F640-(F607/F603)*$F$598)</f>
        <v>0</v>
      </c>
    </row>
    <row r="642" spans="1:6" ht="12">
      <c r="A642" s="21" t="s">
        <v>143</v>
      </c>
      <c r="B642" s="20">
        <f>B612*$F$598</f>
        <v>0</v>
      </c>
      <c r="C642" s="20">
        <f>C612*$F$598</f>
        <v>0</v>
      </c>
      <c r="D642" s="20">
        <f>D612*$F$598</f>
        <v>0</v>
      </c>
      <c r="E642" s="20">
        <f>E612*$F$598</f>
        <v>0</v>
      </c>
      <c r="F642" s="20">
        <f>F612*$F$598</f>
        <v>0</v>
      </c>
    </row>
    <row r="643" spans="1:6" ht="12">
      <c r="A643" s="22" t="s">
        <v>144</v>
      </c>
      <c r="B643" s="20">
        <f>B617*$F$598</f>
        <v>0</v>
      </c>
      <c r="C643" s="20">
        <f>C617*$F$598</f>
        <v>0</v>
      </c>
      <c r="D643" s="20">
        <f>D617*$F$598</f>
        <v>0</v>
      </c>
      <c r="E643" s="20">
        <f>E617*$F$598</f>
        <v>0</v>
      </c>
      <c r="F643" s="20">
        <f>F617*$F$598</f>
        <v>0</v>
      </c>
    </row>
    <row r="644" spans="1:6" ht="12">
      <c r="A644" s="22" t="s">
        <v>145</v>
      </c>
      <c r="B644" s="20">
        <f>(B622*(B623)*$E$36/5+B628*(B629)*$E$37/5+B634*(B635)*$E$38/5)*($F$598)/IF(LEFT($C$33)="m",12,1)</f>
        <v>0</v>
      </c>
      <c r="C644" s="20">
        <f>(C622*(C623)*$E$36/5+C628*(C629)*$E$37/5+C634*(C635)*$E$38/5)*($F$598)/IF(LEFT($C$33)="m",12,1)</f>
        <v>0</v>
      </c>
      <c r="D644" s="20">
        <f>(D622*(D623)*$E$36/5+D628*(D629)*$E$37/5+D634*(D635)*$E$38/5)*($F$598)/IF(LEFT($C$33)="m",12,1)</f>
        <v>0</v>
      </c>
      <c r="E644" s="20">
        <f>(E622*(E623)*$E$36/5+E628*(E629)*$E$37/5+E634*(E635)*$E$38/5)*($F$598)/IF(LEFT($C$33)="m",12,1)</f>
        <v>0</v>
      </c>
      <c r="F644" s="20">
        <f>(F622*(F623)*$E$36/5+F628*(F629)*$E$37/5+F634*(F635)*$E$38/5)*($F$598)/IF(LEFT($C$33)="m",12,1)</f>
        <v>0</v>
      </c>
    </row>
    <row r="645" spans="1:6" s="2" customFormat="1" ht="12">
      <c r="A645" s="39" t="s">
        <v>146</v>
      </c>
      <c r="B645" s="23">
        <f>SUM(B640:B644)</f>
        <v>0</v>
      </c>
      <c r="C645" s="23">
        <f>SUM(C640:C644)</f>
        <v>0</v>
      </c>
      <c r="D645" s="23">
        <f>SUM(D640:D644)</f>
        <v>0</v>
      </c>
      <c r="E645" s="23">
        <f>SUM(E640:E644)</f>
        <v>0</v>
      </c>
      <c r="F645" s="23">
        <f>SUM(F640:F644)</f>
        <v>0</v>
      </c>
    </row>
    <row r="646" spans="1:6" ht="12">
      <c r="A646" s="7" t="s">
        <v>149</v>
      </c>
      <c r="B646" s="20">
        <f>B640*B608+B642*B613+B643*B618+(B622*(B623)*B624*$F$36/5+B628*(B629)*B630*$F$37/5+B634*(B635)*B636*$F$38/5)*($F$598)/IF(LEFT($C$33)="m",12,1)</f>
        <v>0</v>
      </c>
      <c r="C646" s="20">
        <f>C640*C608+C642*C613+C643*C618+(C622*(C623)*C624*$F$36/5+C628*(C629)*C630*$F$37/5+C634*(C635)*C636*$F$38/5)*($F$598)/IF(LEFT($C$33)="m",12,1)</f>
        <v>0</v>
      </c>
      <c r="D646" s="20">
        <f>D640*D608+D642*D613+D643*D618+(D622*(D623)*D624*$F$36/5+D628*(D629)*D630*$F$37/5+D634*(D635)*D636*$F$38/5)*($F$598)/IF(LEFT($C$33)="m",12,1)</f>
        <v>0</v>
      </c>
      <c r="E646" s="20">
        <f>E640*E608+E642*E613+E643*E618+(E622*(E623)*E624*$F$36/5+E628*(E629)*E630*$F$37/5+E634*(E635)*E636*$F$38/5)*($F$598)/IF(LEFT($C$33)="m",12,1)</f>
        <v>0</v>
      </c>
      <c r="F646" s="20">
        <f>F640*F608+F642*F613+F643*F618+(F622*(F623)*F624*$F$36/5+F628*(F629)*F630*$F$37/5+F634*(F635)*F636*$F$38/5)*($F$598)/IF(LEFT($C$33)="m",12,1)</f>
        <v>0</v>
      </c>
    </row>
    <row r="647" spans="1:6" ht="12">
      <c r="A647" s="18" t="str">
        <f>CONCATENATE("expend.",$B$41)</f>
        <v>expend.ASL</v>
      </c>
      <c r="B647" s="20">
        <f>B640*B609+B642*B614+B643*B619+(B622*(B623)*B625*$F$36/5+B628*(B629)*B631*$F$37/5+B634*(B635)*B637*$F$38/5)*($F$598)/IF(LEFT($C$33)="m",12,1)</f>
        <v>0</v>
      </c>
      <c r="C647" s="20">
        <f>C640*C609+C642*C614+C643*C619+(C622*(C623)*C625*$F$36/5+C628*(C629)*C631*$F$37/5+C634*(C635)*C637*$F$38/5)*($F$598)/IF(LEFT($C$33)="m",12,1)</f>
        <v>0</v>
      </c>
      <c r="D647" s="20">
        <f>D640*D609+D642*D614+D643*D619+(D622*(D623)*D625*$F$36/5+D628*(D629)*D631*$F$37/5+D634*(D635)*D637*$F$38/5)*($F$598)/IF(LEFT($C$33)="m",12,1)</f>
        <v>0</v>
      </c>
      <c r="E647" s="20">
        <f>E640*E609+E642*E614+E643*E619+(E622*(E623)*E625*$F$36/5+E628*(E629)*E631*$F$37/5+E634*(E635)*E637*$F$38/5)*($F$598)/IF(LEFT($C$33)="m",12,1)</f>
        <v>0</v>
      </c>
      <c r="F647" s="20">
        <f>F640*F609+F642*F614+F643*F619+(F622*(F623)*F625*$F$36/5+F628*(F629)*F631*$F$37/5+F634*(F635)*F637*$F$38/5)*($F$598)/IF(LEFT($C$33)="m",12,1)</f>
        <v>0</v>
      </c>
    </row>
    <row r="648" spans="1:6" ht="12">
      <c r="A648" s="18" t="str">
        <f>CONCATENATE("expend.",$B$42)</f>
        <v>expend.Municip.</v>
      </c>
      <c r="B648" s="20">
        <f>B640*B610+B642*B615+B643*B620+(B622*(B623)*B626*$F$36/5+B628*(B629)*B632*$F$37/5+B634*(B635)*B638*$F$38/5)*($F$598)/IF(LEFT($C$33)="m",12,1)</f>
        <v>0</v>
      </c>
      <c r="C648" s="20">
        <f>C640*C610+C642*C615+C643*C620+(C622*(C623)*C626*$F$36/5+C628*(C629)*C632*$F$37/5+C634*(C635)*C638*$F$38/5)*($F$598)/IF(LEFT($C$33)="m",12,1)</f>
        <v>0</v>
      </c>
      <c r="D648" s="20">
        <f>D640*D610+D642*D615+D643*D620+(D622*(D623)*D626*$F$36/5+D628*(D629)*D632*$F$37/5+D634*(D635)*D638*$F$38/5)*($F$598)/IF(LEFT($C$33)="m",12,1)</f>
        <v>0</v>
      </c>
      <c r="E648" s="20">
        <f>E640*E610+E642*E615+E643*E620+(E622*(E623)*E626*$F$36/5+E628*(E629)*E632*$F$37/5+E634*(E635)*E638*$F$38/5)*($F$598)/IF(LEFT($C$33)="m",12,1)</f>
        <v>0</v>
      </c>
      <c r="F648" s="20">
        <f>F640*F610+F642*F615+F643*F620+(F622*(F623)*F626*$F$36/5+F628*(F629)*F632*$F$37/5+F634*(F635)*F638*$F$38/5)*($F$598)/IF(LEFT($C$33)="m",12,1)</f>
        <v>0</v>
      </c>
    </row>
    <row r="649" spans="1:6" ht="12">
      <c r="A649" s="24"/>
      <c r="B649" s="25"/>
      <c r="C649" s="25"/>
      <c r="D649" s="25"/>
      <c r="E649" s="25"/>
      <c r="F649" s="26"/>
    </row>
    <row r="650" spans="1:6" ht="12">
      <c r="A650" s="11" t="s">
        <v>150</v>
      </c>
      <c r="B650" s="27">
        <f>B645-$F645</f>
        <v>0</v>
      </c>
      <c r="C650" s="27">
        <f>C645-$F645</f>
        <v>0</v>
      </c>
      <c r="D650" s="27">
        <f>D645-$F645</f>
        <v>0</v>
      </c>
      <c r="E650" s="27">
        <f>E645-$F645</f>
        <v>0</v>
      </c>
      <c r="F650" s="27">
        <f>F645-$F645</f>
        <v>0</v>
      </c>
    </row>
    <row r="651" spans="1:6" ht="12">
      <c r="A651" s="28"/>
      <c r="B651" s="25"/>
      <c r="C651" s="25"/>
      <c r="D651" s="25"/>
      <c r="E651" s="25"/>
      <c r="F651" s="25"/>
    </row>
    <row r="652" spans="1:6" s="37" customFormat="1" ht="12">
      <c r="A652" s="31"/>
      <c r="B652" s="36"/>
      <c r="C652" s="36"/>
      <c r="D652" s="36"/>
      <c r="E652" s="36"/>
      <c r="F652" s="36"/>
    </row>
    <row r="653" spans="1:6" ht="12">
      <c r="A653" s="38" t="s">
        <v>151</v>
      </c>
      <c r="B653" s="58"/>
      <c r="C653" s="68">
        <f>IF(OR(B653&lt;1,B653&gt;5),"",IF(B653=1,B601,IF(B653=2,C601,IF(B653=3,D601,IF(B653=4,E601,F601)))))</f>
      </c>
      <c r="D653" s="69"/>
      <c r="E653" s="69"/>
      <c r="F653" s="69"/>
    </row>
    <row r="654" spans="1:6" s="2" customFormat="1" ht="12">
      <c r="A654" s="35" t="s">
        <v>152</v>
      </c>
      <c r="B654" s="35" t="s">
        <v>153</v>
      </c>
      <c r="C654" s="35" t="s">
        <v>154</v>
      </c>
      <c r="D654" s="35" t="s">
        <v>149</v>
      </c>
      <c r="E654" s="35" t="str">
        <f>CONCATENATE("expend.",$B$41)</f>
        <v>expend.ASL</v>
      </c>
      <c r="F654" s="29" t="str">
        <f>CONCATENATE("expend.",$B$42)</f>
        <v>expend.Municip.</v>
      </c>
    </row>
    <row r="655" spans="1:6" ht="12">
      <c r="A655" s="27">
        <f>IF(B653=1,B607,IF(B653=2,C607,IF(B653=3,D607,IF(B653=4,E607,F607))))</f>
        <v>0</v>
      </c>
      <c r="B655" s="27">
        <f>IF(B653=1,B650,IF(B653=2,C650,IF(B653=3,D650,IF(B653=4,E650,F650))))</f>
        <v>0</v>
      </c>
      <c r="C655" s="27">
        <f>IF(B653=1,B641,IF(B653=2,C641,IF(B653=3,D641,IF(B653=4,E641,F650))))</f>
        <v>0</v>
      </c>
      <c r="D655" s="27">
        <f>IF(B653=1,B646,IF(B653=2,C646,IF(B653=3,D646,IF(B653=4,E646,F646))))</f>
        <v>0</v>
      </c>
      <c r="E655" s="27">
        <f>IF(B653=1,B647,IF(B653=2,C647,IF(B653=3,D647,IF(B653=4,E647,F647))))</f>
        <v>0</v>
      </c>
      <c r="F655" s="27">
        <f>IF(B653=1,B648,IF(B653=2,C648,IF(B653=3,D648,IF(B653=4,E648,F648))))</f>
        <v>0</v>
      </c>
    </row>
    <row r="656" spans="1:6" ht="18.75">
      <c r="A656" s="71" t="s">
        <v>120</v>
      </c>
      <c r="B656" s="71"/>
      <c r="C656" s="71"/>
      <c r="D656" s="71"/>
      <c r="E656" s="71"/>
      <c r="F656" s="71"/>
    </row>
    <row r="658" spans="1:6" ht="12">
      <c r="A658" s="4" t="s">
        <v>79</v>
      </c>
      <c r="B658" s="72">
        <f>$B$3</f>
        <v>0</v>
      </c>
      <c r="C658" s="72"/>
      <c r="D658" s="72"/>
      <c r="E658" s="72"/>
      <c r="F658" s="72"/>
    </row>
    <row r="659" spans="1:6" ht="12">
      <c r="A659" s="4" t="s">
        <v>121</v>
      </c>
      <c r="B659" s="70"/>
      <c r="C659" s="70"/>
      <c r="D659" s="70"/>
      <c r="E659" s="70"/>
      <c r="F659" s="70"/>
    </row>
    <row r="660" spans="1:6" ht="12">
      <c r="A660" s="4"/>
      <c r="B660" s="10"/>
      <c r="C660" s="10"/>
      <c r="D660" s="10"/>
      <c r="E660" s="10"/>
      <c r="F660" s="38" t="str">
        <f>(IF(LEFT($C$33,1)="m","actual months","actual years"))</f>
        <v>actual years</v>
      </c>
    </row>
    <row r="661" spans="1:6" ht="12">
      <c r="A661" s="9" t="str">
        <f>IF(LEFT($C$33,1)="m","begins in month","begins in year")</f>
        <v>begins in year</v>
      </c>
      <c r="B661" s="58"/>
      <c r="C661" s="5" t="s">
        <v>134</v>
      </c>
      <c r="D661" s="60"/>
      <c r="E661" s="9" t="str">
        <f>$C$33</f>
        <v>years</v>
      </c>
      <c r="F661" s="38">
        <f>IF(AND(B661&gt;0,B661&lt;=$B$33),IF(D661&gt;$B$33-B661+1,$B$33-B661+1,D661),0)</f>
        <v>0</v>
      </c>
    </row>
    <row r="662" spans="1:6" ht="12">
      <c r="A662" s="4"/>
      <c r="B662" s="7"/>
      <c r="C662" s="5"/>
      <c r="D662" s="34"/>
      <c r="E662" s="5"/>
      <c r="F662" s="5"/>
    </row>
    <row r="663" spans="1:6" s="2" customFormat="1" ht="12">
      <c r="A663" s="11"/>
      <c r="B663" s="6" t="s">
        <v>135</v>
      </c>
      <c r="C663" s="6" t="s">
        <v>136</v>
      </c>
      <c r="D663" s="6" t="s">
        <v>137</v>
      </c>
      <c r="E663" s="6" t="s">
        <v>138</v>
      </c>
      <c r="F663" s="6" t="s">
        <v>139</v>
      </c>
    </row>
    <row r="664" spans="1:6" s="2" customFormat="1" ht="12">
      <c r="A664" s="11"/>
      <c r="B664" s="61"/>
      <c r="C664" s="61"/>
      <c r="D664" s="61"/>
      <c r="E664" s="61"/>
      <c r="F664" s="6" t="s">
        <v>140</v>
      </c>
    </row>
    <row r="665" spans="1:6" s="2" customFormat="1" ht="12">
      <c r="A665" s="31" t="s">
        <v>122</v>
      </c>
      <c r="B665" s="18"/>
      <c r="C665" s="32"/>
      <c r="D665" s="32"/>
      <c r="E665" s="32"/>
      <c r="F665" s="32"/>
    </row>
    <row r="666" spans="1:6" s="2" customFormat="1" ht="12">
      <c r="A666" s="18" t="str">
        <f>IF(LEFT($C$33,1)="m","Technical duration months","Technical duration years")</f>
        <v>Technical duration years</v>
      </c>
      <c r="B666" s="62"/>
      <c r="C666" s="62"/>
      <c r="D666" s="62"/>
      <c r="E666" s="62"/>
      <c r="F666" s="12"/>
    </row>
    <row r="667" spans="1:6" s="2" customFormat="1" ht="12">
      <c r="A667" s="18" t="s">
        <v>123</v>
      </c>
      <c r="B667" s="62"/>
      <c r="C667" s="62"/>
      <c r="D667" s="62"/>
      <c r="E667" s="62"/>
      <c r="F667" s="12"/>
    </row>
    <row r="668" spans="1:6" s="2" customFormat="1" ht="12">
      <c r="A668" s="18" t="s">
        <v>124</v>
      </c>
      <c r="B668" s="62"/>
      <c r="C668" s="62"/>
      <c r="D668" s="62"/>
      <c r="E668" s="62"/>
      <c r="F668" s="12"/>
    </row>
    <row r="669" spans="1:6" s="2" customFormat="1" ht="12">
      <c r="A669" s="33" t="s">
        <v>125</v>
      </c>
      <c r="B669" s="13"/>
      <c r="C669" s="13"/>
      <c r="D669" s="13"/>
      <c r="E669" s="13"/>
      <c r="F669" s="13"/>
    </row>
    <row r="670" spans="1:6" ht="12">
      <c r="A670" s="18" t="s">
        <v>126</v>
      </c>
      <c r="B670" s="63"/>
      <c r="C670" s="63"/>
      <c r="D670" s="63"/>
      <c r="E670" s="63"/>
      <c r="F670" s="14"/>
    </row>
    <row r="671" spans="1:6" ht="12">
      <c r="A671" s="18" t="s">
        <v>128</v>
      </c>
      <c r="B671" s="15">
        <f>1-B672-B673</f>
        <v>1</v>
      </c>
      <c r="C671" s="15">
        <f>1-C672-C673</f>
        <v>1</v>
      </c>
      <c r="D671" s="15">
        <f>1-D672-D673</f>
        <v>1</v>
      </c>
      <c r="E671" s="15">
        <f>1-E672-E673</f>
        <v>1</v>
      </c>
      <c r="F671" s="15"/>
    </row>
    <row r="672" spans="1:6" ht="12">
      <c r="A672" s="18" t="str">
        <f>CONCATENATE("% expend.",$B$41)</f>
        <v>% expend.ASL</v>
      </c>
      <c r="B672" s="64"/>
      <c r="C672" s="64"/>
      <c r="D672" s="64"/>
      <c r="E672" s="64"/>
      <c r="F672" s="15"/>
    </row>
    <row r="673" spans="1:6" ht="12">
      <c r="A673" s="18" t="str">
        <f>CONCATENATE("% expend.",$B$42)</f>
        <v>% expend.Municip.</v>
      </c>
      <c r="B673" s="65"/>
      <c r="C673" s="65"/>
      <c r="D673" s="65"/>
      <c r="E673" s="65"/>
      <c r="F673" s="16"/>
    </row>
    <row r="674" spans="1:6" s="2" customFormat="1" ht="12">
      <c r="A674" s="33" t="s">
        <v>127</v>
      </c>
      <c r="B674" s="17"/>
      <c r="C674" s="17"/>
      <c r="D674" s="17"/>
      <c r="E674" s="17"/>
      <c r="F674" s="17"/>
    </row>
    <row r="675" spans="1:6" ht="12">
      <c r="A675" s="18" t="str">
        <f>IF(LEFT($C$33,1)="m","Monthly cost","Yearly cost")</f>
        <v>Yearly cost</v>
      </c>
      <c r="B675" s="63"/>
      <c r="C675" s="63"/>
      <c r="D675" s="63"/>
      <c r="E675" s="63"/>
      <c r="F675" s="14">
        <v>0</v>
      </c>
    </row>
    <row r="676" spans="1:6" ht="12">
      <c r="A676" s="18" t="s">
        <v>128</v>
      </c>
      <c r="B676" s="15">
        <f>1-B677-B678</f>
        <v>1</v>
      </c>
      <c r="C676" s="15">
        <f>1-C677-C678</f>
        <v>1</v>
      </c>
      <c r="D676" s="15">
        <f>1-D677-D678</f>
        <v>1</v>
      </c>
      <c r="E676" s="15">
        <f>1-E677-E678</f>
        <v>1</v>
      </c>
      <c r="F676" s="15"/>
    </row>
    <row r="677" spans="1:6" ht="12">
      <c r="A677" s="18" t="str">
        <f>CONCATENATE("% expend.",$B$41)</f>
        <v>% expend.ASL</v>
      </c>
      <c r="B677" s="64">
        <v>0</v>
      </c>
      <c r="C677" s="64">
        <v>0</v>
      </c>
      <c r="D677" s="64">
        <v>0</v>
      </c>
      <c r="E677" s="64">
        <v>0</v>
      </c>
      <c r="F677" s="15">
        <v>0</v>
      </c>
    </row>
    <row r="678" spans="1:6" ht="12">
      <c r="A678" s="18" t="str">
        <f>CONCATENATE("% expend.",$B$42)</f>
        <v>% expend.Municip.</v>
      </c>
      <c r="B678" s="65"/>
      <c r="C678" s="65"/>
      <c r="D678" s="65"/>
      <c r="E678" s="65">
        <v>0</v>
      </c>
      <c r="F678" s="16"/>
    </row>
    <row r="679" spans="1:6" s="2" customFormat="1" ht="12">
      <c r="A679" s="33" t="s">
        <v>129</v>
      </c>
      <c r="B679" s="17"/>
      <c r="C679" s="17"/>
      <c r="D679" s="17"/>
      <c r="E679" s="17"/>
      <c r="F679" s="17"/>
    </row>
    <row r="680" spans="1:6" ht="12">
      <c r="A680" s="18" t="str">
        <f>IF(LEFT($C$33,1)="m","Monthly cost","Yearly cost")</f>
        <v>Yearly cost</v>
      </c>
      <c r="B680" s="63">
        <v>0</v>
      </c>
      <c r="C680" s="63">
        <v>0</v>
      </c>
      <c r="D680" s="63">
        <v>0</v>
      </c>
      <c r="E680" s="63"/>
      <c r="F680" s="14">
        <v>0</v>
      </c>
    </row>
    <row r="681" spans="1:6" ht="12">
      <c r="A681" s="18" t="s">
        <v>128</v>
      </c>
      <c r="B681" s="15">
        <f>1-B682-B683</f>
        <v>1</v>
      </c>
      <c r="C681" s="15">
        <f>1-C682-C683</f>
        <v>1</v>
      </c>
      <c r="D681" s="15">
        <f>1-D682-D683</f>
        <v>1</v>
      </c>
      <c r="E681" s="15">
        <f>1-E682-E683</f>
        <v>1</v>
      </c>
      <c r="F681" s="15"/>
    </row>
    <row r="682" spans="1:6" ht="12">
      <c r="A682" s="18" t="str">
        <f>CONCATENATE("% expend.",$B$41)</f>
        <v>% expend.ASL</v>
      </c>
      <c r="B682" s="64">
        <v>0</v>
      </c>
      <c r="C682" s="64">
        <v>0</v>
      </c>
      <c r="D682" s="64">
        <v>0</v>
      </c>
      <c r="E682" s="64">
        <v>0</v>
      </c>
      <c r="F682" s="15">
        <v>0</v>
      </c>
    </row>
    <row r="683" spans="1:6" ht="12">
      <c r="A683" s="18" t="str">
        <f>CONCATENATE("% expend.",$B$42)</f>
        <v>% expend.Municip.</v>
      </c>
      <c r="B683" s="65"/>
      <c r="C683" s="65"/>
      <c r="D683" s="65"/>
      <c r="E683" s="65"/>
      <c r="F683" s="16"/>
    </row>
    <row r="684" spans="1:6" s="2" customFormat="1" ht="12">
      <c r="A684" s="33" t="s">
        <v>132</v>
      </c>
      <c r="B684" s="18"/>
      <c r="C684" s="18"/>
      <c r="D684" s="18"/>
      <c r="E684" s="18"/>
      <c r="F684" s="18"/>
    </row>
    <row r="685" spans="1:6" ht="12">
      <c r="A685" s="18" t="s">
        <v>130</v>
      </c>
      <c r="B685" s="62"/>
      <c r="C685" s="62"/>
      <c r="D685" s="62"/>
      <c r="E685" s="62"/>
      <c r="F685" s="62"/>
    </row>
    <row r="686" spans="1:6" ht="12">
      <c r="A686" s="18" t="s">
        <v>131</v>
      </c>
      <c r="B686" s="62"/>
      <c r="C686" s="62"/>
      <c r="D686" s="62"/>
      <c r="E686" s="62"/>
      <c r="F686" s="62"/>
    </row>
    <row r="687" spans="1:6" s="2" customFormat="1" ht="12">
      <c r="A687" s="18" t="s">
        <v>128</v>
      </c>
      <c r="B687" s="15">
        <f>1-B688-B689</f>
        <v>1</v>
      </c>
      <c r="C687" s="15">
        <f>1-C688-C689</f>
        <v>1</v>
      </c>
      <c r="D687" s="15">
        <f>1-D688-D689</f>
        <v>1</v>
      </c>
      <c r="E687" s="15">
        <f>1-E688-E689</f>
        <v>1</v>
      </c>
      <c r="F687" s="15">
        <f>1-F688-F689</f>
        <v>1</v>
      </c>
    </row>
    <row r="688" spans="1:6" ht="12">
      <c r="A688" s="18" t="str">
        <f>CONCATENATE("% expend.",$B$41)</f>
        <v>% expend.ASL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</row>
    <row r="689" spans="1:6" ht="12">
      <c r="A689" s="18" t="str">
        <f>CONCATENATE("% expend.",$B$42)</f>
        <v>% expend.Municip.</v>
      </c>
      <c r="B689" s="65"/>
      <c r="C689" s="65"/>
      <c r="D689" s="65"/>
      <c r="E689" s="65"/>
      <c r="F689" s="65"/>
    </row>
    <row r="690" spans="1:6" ht="12">
      <c r="A690" s="33" t="s">
        <v>133</v>
      </c>
      <c r="B690" s="18"/>
      <c r="C690" s="18"/>
      <c r="D690" s="18"/>
      <c r="E690" s="18"/>
      <c r="F690" s="18"/>
    </row>
    <row r="691" spans="1:6" ht="12">
      <c r="A691" s="18" t="s">
        <v>130</v>
      </c>
      <c r="B691" s="62"/>
      <c r="C691" s="62">
        <v>0</v>
      </c>
      <c r="D691" s="62"/>
      <c r="E691" s="62"/>
      <c r="F691" s="62"/>
    </row>
    <row r="692" spans="1:6" ht="12">
      <c r="A692" s="18" t="s">
        <v>131</v>
      </c>
      <c r="B692" s="62"/>
      <c r="C692" s="62"/>
      <c r="D692" s="62"/>
      <c r="E692" s="62"/>
      <c r="F692" s="62"/>
    </row>
    <row r="693" spans="1:6" ht="12">
      <c r="A693" s="18" t="s">
        <v>128</v>
      </c>
      <c r="B693" s="15">
        <f>1-B694-B695</f>
        <v>1</v>
      </c>
      <c r="C693" s="15">
        <f>1-C694-C695</f>
        <v>1</v>
      </c>
      <c r="D693" s="15">
        <f>1-D694-D695</f>
        <v>1</v>
      </c>
      <c r="E693" s="15">
        <f>1-E694-E695</f>
        <v>1</v>
      </c>
      <c r="F693" s="15">
        <f>1-F694-F695</f>
        <v>1</v>
      </c>
    </row>
    <row r="694" spans="1:6" s="8" customFormat="1" ht="12">
      <c r="A694" s="18" t="str">
        <f>CONCATENATE("% expend.",$B$41)</f>
        <v>% expend.ASL</v>
      </c>
      <c r="B694" s="64">
        <v>0</v>
      </c>
      <c r="C694" s="64">
        <v>0</v>
      </c>
      <c r="D694" s="64"/>
      <c r="E694" s="64">
        <v>0</v>
      </c>
      <c r="F694" s="64">
        <v>0</v>
      </c>
    </row>
    <row r="695" spans="1:6" s="8" customFormat="1" ht="12">
      <c r="A695" s="18" t="str">
        <f>CONCATENATE("% expend.",$B$42)</f>
        <v>% expend.Municip.</v>
      </c>
      <c r="B695" s="65"/>
      <c r="C695" s="65"/>
      <c r="D695" s="65"/>
      <c r="E695" s="65"/>
      <c r="F695" s="65"/>
    </row>
    <row r="696" spans="1:6" s="2" customFormat="1" ht="12">
      <c r="A696" s="33" t="s">
        <v>155</v>
      </c>
      <c r="B696" s="18"/>
      <c r="C696" s="18"/>
      <c r="D696" s="18"/>
      <c r="E696" s="18"/>
      <c r="F696" s="18"/>
    </row>
    <row r="697" spans="1:6" ht="12">
      <c r="A697" s="18" t="s">
        <v>130</v>
      </c>
      <c r="B697" s="62">
        <v>0</v>
      </c>
      <c r="C697" s="62">
        <v>0</v>
      </c>
      <c r="D697" s="62">
        <v>0</v>
      </c>
      <c r="E697" s="62">
        <v>0</v>
      </c>
      <c r="F697" s="62">
        <v>0</v>
      </c>
    </row>
    <row r="698" spans="1:6" ht="12">
      <c r="A698" s="18" t="s">
        <v>131</v>
      </c>
      <c r="B698" s="62">
        <v>0</v>
      </c>
      <c r="C698" s="62">
        <v>0</v>
      </c>
      <c r="D698" s="62">
        <v>0</v>
      </c>
      <c r="E698" s="62">
        <v>0</v>
      </c>
      <c r="F698" s="62">
        <v>0</v>
      </c>
    </row>
    <row r="699" spans="1:6" ht="12">
      <c r="A699" s="18" t="s">
        <v>128</v>
      </c>
      <c r="B699" s="15">
        <f>1-B700-B701</f>
        <v>1</v>
      </c>
      <c r="C699" s="15">
        <f>1-C700-C701</f>
        <v>1</v>
      </c>
      <c r="D699" s="15">
        <f>1-D700-D701</f>
        <v>1</v>
      </c>
      <c r="E699" s="15">
        <f>1-E700-E701</f>
        <v>1</v>
      </c>
      <c r="F699" s="15">
        <f>1-F700-F701</f>
        <v>1</v>
      </c>
    </row>
    <row r="700" spans="1:6" ht="12">
      <c r="A700" s="18" t="str">
        <f>CONCATENATE("% expend.",$B$41)</f>
        <v>% expend.ASL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</row>
    <row r="701" spans="1:6" ht="12">
      <c r="A701" s="18" t="str">
        <f>CONCATENATE("% expend.",$B$42)</f>
        <v>% expend.Municip.</v>
      </c>
      <c r="B701" s="65"/>
      <c r="C701" s="65"/>
      <c r="D701" s="65"/>
      <c r="E701" s="65"/>
      <c r="F701" s="65"/>
    </row>
    <row r="702" spans="1:6" ht="12">
      <c r="A702" s="7"/>
      <c r="B702" s="19"/>
      <c r="C702" s="19"/>
      <c r="D702" s="19"/>
      <c r="E702" s="19"/>
      <c r="F702" s="19"/>
    </row>
    <row r="703" spans="1:6" ht="12">
      <c r="A703" s="7" t="s">
        <v>141</v>
      </c>
      <c r="B703" s="20">
        <f>IF(B666=0,0,B670*(INT($F$661/B666)+IF($F$661/B666=INT($F$661/B666),0,1)))</f>
        <v>0</v>
      </c>
      <c r="C703" s="20">
        <f>IF(C666=0,0,C670*(INT($F$661/C666)+IF($F$661/C666=INT($F$661/C666),0,1)))</f>
        <v>0</v>
      </c>
      <c r="D703" s="20">
        <f>IF(D666=0,0,D670*(INT($F$661/D666)+IF($F$661/D666=INT($F$661/D666),0,1)))</f>
        <v>0</v>
      </c>
      <c r="E703" s="20">
        <f>IF(E666=0,0,E670*(INT($F$661/E666)+IF($F$661/E666=INT($F$661/E666),0,1)))</f>
        <v>0</v>
      </c>
      <c r="F703" s="20">
        <f>IF(F666=0,0,F670*(INT($F$661/F666)+IF($F$661/F666=INT($F$661/F666),0,1)))</f>
        <v>0</v>
      </c>
    </row>
    <row r="704" spans="1:6" ht="12">
      <c r="A704" s="21" t="s">
        <v>142</v>
      </c>
      <c r="B704" s="20">
        <f>-IF(OR(B666=0,B667+B668=0),0,B703-(B670/B666)*$F$661)</f>
        <v>0</v>
      </c>
      <c r="C704" s="20">
        <f>-IF(OR(C666=0,C667+C668=0),0,C703-(C670/C666)*$F$661)</f>
        <v>0</v>
      </c>
      <c r="D704" s="20">
        <f>-IF(OR(D666=0,D667+D668=0),0,D703-(D670/D666)*$F$661)</f>
        <v>0</v>
      </c>
      <c r="E704" s="20">
        <f>-IF(OR(E666=0,E667+E668=0),0,E703-(E670/E666)*$F$661)</f>
        <v>0</v>
      </c>
      <c r="F704" s="20">
        <f>-IF(OR(F666=0,F667+F668=0),0,F703-(F670/F666)*$F$661)</f>
        <v>0</v>
      </c>
    </row>
    <row r="705" spans="1:6" ht="12">
      <c r="A705" s="21" t="s">
        <v>143</v>
      </c>
      <c r="B705" s="20">
        <f>B675*$F$661</f>
        <v>0</v>
      </c>
      <c r="C705" s="20">
        <f>C675*$F$661</f>
        <v>0</v>
      </c>
      <c r="D705" s="20">
        <f>D675*$F$661</f>
        <v>0</v>
      </c>
      <c r="E705" s="20">
        <f>E675*$F$661</f>
        <v>0</v>
      </c>
      <c r="F705" s="20">
        <f>F675*$F$661</f>
        <v>0</v>
      </c>
    </row>
    <row r="706" spans="1:6" ht="12">
      <c r="A706" s="22" t="s">
        <v>144</v>
      </c>
      <c r="B706" s="20">
        <f>B680*$F$661</f>
        <v>0</v>
      </c>
      <c r="C706" s="20">
        <f>C680*$F$661</f>
        <v>0</v>
      </c>
      <c r="D706" s="20">
        <f>D680*$F$661</f>
        <v>0</v>
      </c>
      <c r="E706" s="20">
        <f>E680*$F$661</f>
        <v>0</v>
      </c>
      <c r="F706" s="20">
        <f>F680*$F$661</f>
        <v>0</v>
      </c>
    </row>
    <row r="707" spans="1:6" ht="12">
      <c r="A707" s="22" t="s">
        <v>145</v>
      </c>
      <c r="B707" s="20">
        <f>(B685*(B686)*$E$36/5+B691*(B692)*$E$37/5+B697*(B698)*$E$38/5)*($F$661)/IF(LEFT($C$33)="m",12,1)</f>
        <v>0</v>
      </c>
      <c r="C707" s="20">
        <f>(C685*(C686)*$E$36/5+C691*(C692)*$E$37/5+C697*(C698)*$E$38/5)*($F$661)/IF(LEFT($C$33)="m",12,1)</f>
        <v>0</v>
      </c>
      <c r="D707" s="20">
        <f>(D685*(D686)*$E$36/5+D691*(D692)*$E$37/5+D697*(D698)*$E$38/5)*($F$661)/IF(LEFT($C$33)="m",12,1)</f>
        <v>0</v>
      </c>
      <c r="E707" s="20">
        <f>(E685*(E686)*$E$36/5+E691*(E692)*$E$37/5+E697*(E698)*$E$38/5)*($F$661)/IF(LEFT($C$33)="m",12,1)</f>
        <v>0</v>
      </c>
      <c r="F707" s="20">
        <f>(F685*(F686)*$E$36/5+F691*(F692)*$E$37/5+F697*(F698)*$E$38/5)*($F$661)/IF(LEFT($C$33)="m",12,1)</f>
        <v>0</v>
      </c>
    </row>
    <row r="708" spans="1:6" s="2" customFormat="1" ht="12">
      <c r="A708" s="39" t="s">
        <v>146</v>
      </c>
      <c r="B708" s="23">
        <f>SUM(B703:B707)</f>
        <v>0</v>
      </c>
      <c r="C708" s="23">
        <f>SUM(C703:C707)</f>
        <v>0</v>
      </c>
      <c r="D708" s="23">
        <f>SUM(D703:D707)</f>
        <v>0</v>
      </c>
      <c r="E708" s="23">
        <f>SUM(E703:E707)</f>
        <v>0</v>
      </c>
      <c r="F708" s="23">
        <f>SUM(F703:F707)</f>
        <v>0</v>
      </c>
    </row>
    <row r="709" spans="1:6" ht="12">
      <c r="A709" s="7" t="s">
        <v>149</v>
      </c>
      <c r="B709" s="20">
        <f>B703*B671+B705*B676+B706*B681+(B685*(B686)*B687*$F$36/5+B691*(B692)*B693*$F$37/5+B697*(B698)*B699*$F$38/5)*($F$661)/IF(LEFT($C$33)="m",12,1)</f>
        <v>0</v>
      </c>
      <c r="C709" s="20">
        <f>C703*C671+C705*C676+C706*C681+(C685*(C686)*C687*$F$36/5+C691*(C692)*C693*$F$37/5+C697*(C698)*C699*$F$38/5)*($F$661)/IF(LEFT($C$33)="m",12,1)</f>
        <v>0</v>
      </c>
      <c r="D709" s="20">
        <f>D703*D671+D705*D676+D706*D681+(D685*(D686)*D687*$F$36/5+D691*(D692)*D693*$F$37/5+D697*(D698)*D699*$F$38/5)*($F$661)/IF(LEFT($C$33)="m",12,1)</f>
        <v>0</v>
      </c>
      <c r="E709" s="20">
        <f>E703*E671+E705*E676+E706*E681+(E685*(E686)*E687*$F$36/5+E691*(E692)*E693*$F$37/5+E697*(E698)*E699*$F$38/5)*($F$661)/IF(LEFT($C$33)="m",12,1)</f>
        <v>0</v>
      </c>
      <c r="F709" s="20">
        <f>F703*F671+F705*F676+F706*F681+(F685*(F686)*F687*$F$36/5+F691*(F692)*F693*$F$37/5+F697*(F698)*F699*$F$38/5)*($F$661)/IF(LEFT($C$33)="m",12,1)</f>
        <v>0</v>
      </c>
    </row>
    <row r="710" spans="1:6" ht="12">
      <c r="A710" s="18" t="str">
        <f>CONCATENATE("expend.",$B$41)</f>
        <v>expend.ASL</v>
      </c>
      <c r="B710" s="20">
        <f>B703*B672+B705*B677+B706*B682+(B685*(B686)*B688*$F$36/5+B691*(B692)*B694*$F$37/5+B697*(B698)*B700*$F$38/5)*($F$661)/IF(LEFT($C$33)="m",12,1)</f>
        <v>0</v>
      </c>
      <c r="C710" s="20">
        <f>C703*C672+C705*C677+C706*C682+(C685*(C686)*C688*$F$36/5+C691*(C692)*C694*$F$37/5+C697*(C698)*C700*$F$38/5)*($F$661)/IF(LEFT($C$33)="m",12,1)</f>
        <v>0</v>
      </c>
      <c r="D710" s="20">
        <f>D703*D672+D705*D677+D706*D682+(D685*(D686)*D688*$F$36/5+D691*(D692)*D694*$F$37/5+D697*(D698)*D700*$F$38/5)*($F$661)/IF(LEFT($C$33)="m",12,1)</f>
        <v>0</v>
      </c>
      <c r="E710" s="20">
        <f>E703*E672+E705*E677+E706*E682+(E685*(E686)*E688*$F$36/5+E691*(E692)*E694*$F$37/5+E697*(E698)*E700*$F$38/5)*($F$661)/IF(LEFT($C$33)="m",12,1)</f>
        <v>0</v>
      </c>
      <c r="F710" s="20">
        <f>F703*F672+F705*F677+F706*F682+(F685*(F686)*F688*$F$36/5+F691*(F692)*F694*$F$37/5+F697*(F698)*F700*$F$38/5)*($F$661)/IF(LEFT($C$33)="m",12,1)</f>
        <v>0</v>
      </c>
    </row>
    <row r="711" spans="1:6" ht="12">
      <c r="A711" s="18" t="str">
        <f>CONCATENATE("expend.",$B$42)</f>
        <v>expend.Municip.</v>
      </c>
      <c r="B711" s="20">
        <f>B703*B673+B705*B678+B706*B683+(B685*(B686)*B689*$F$36/5+B691*(B692)*B695*$F$37/5+B697*(B698)*B701*$F$38/5)*($F$661)/IF(LEFT($C$33)="m",12,1)</f>
        <v>0</v>
      </c>
      <c r="C711" s="20">
        <f>C703*C673+C705*C678+C706*C683+(C685*(C686)*C689*$F$36/5+C691*(C692)*C695*$F$37/5+C697*(C698)*C701*$F$38/5)*($F$661)/IF(LEFT($C$33)="m",12,1)</f>
        <v>0</v>
      </c>
      <c r="D711" s="20">
        <f>D703*D673+D705*D678+D706*D683+(D685*(D686)*D689*$F$36/5+D691*(D692)*D695*$F$37/5+D697*(D698)*D701*$F$38/5)*($F$661)/IF(LEFT($C$33)="m",12,1)</f>
        <v>0</v>
      </c>
      <c r="E711" s="20">
        <f>E703*E673+E705*E678+E706*E683+(E685*(E686)*E689*$F$36/5+E691*(E692)*E695*$F$37/5+E697*(E698)*E701*$F$38/5)*($F$661)/IF(LEFT($C$33)="m",12,1)</f>
        <v>0</v>
      </c>
      <c r="F711" s="20">
        <f>F703*F673+F705*F678+F706*F683+(F685*(F686)*F689*$F$36/5+F691*(F692)*F695*$F$37/5+F697*(F698)*F701*$F$38/5)*($F$661)/IF(LEFT($C$33)="m",12,1)</f>
        <v>0</v>
      </c>
    </row>
    <row r="712" spans="1:6" ht="12">
      <c r="A712" s="24"/>
      <c r="B712" s="25"/>
      <c r="C712" s="25"/>
      <c r="D712" s="25"/>
      <c r="E712" s="25"/>
      <c r="F712" s="26"/>
    </row>
    <row r="713" spans="1:6" ht="12">
      <c r="A713" s="11" t="s">
        <v>150</v>
      </c>
      <c r="B713" s="27">
        <f>B708-$F708</f>
        <v>0</v>
      </c>
      <c r="C713" s="27">
        <f>C708-$F708</f>
        <v>0</v>
      </c>
      <c r="D713" s="27">
        <f>D708-$F708</f>
        <v>0</v>
      </c>
      <c r="E713" s="27">
        <f>E708-$F708</f>
        <v>0</v>
      </c>
      <c r="F713" s="27">
        <f>F708-$F708</f>
        <v>0</v>
      </c>
    </row>
    <row r="714" spans="1:6" ht="12">
      <c r="A714" s="28"/>
      <c r="B714" s="25"/>
      <c r="C714" s="25"/>
      <c r="D714" s="25"/>
      <c r="E714" s="25"/>
      <c r="F714" s="25"/>
    </row>
    <row r="715" spans="1:6" s="37" customFormat="1" ht="12">
      <c r="A715" s="31"/>
      <c r="B715" s="36"/>
      <c r="C715" s="36"/>
      <c r="D715" s="36"/>
      <c r="E715" s="36"/>
      <c r="F715" s="36"/>
    </row>
    <row r="716" spans="1:6" ht="12">
      <c r="A716" s="38" t="s">
        <v>151</v>
      </c>
      <c r="B716" s="58"/>
      <c r="C716" s="68">
        <f>IF(OR(B716&lt;1,B716&gt;5),"",IF(B716=1,B664,IF(B716=2,C664,IF(B716=3,D664,IF(B716=4,E664,F664)))))</f>
      </c>
      <c r="D716" s="69"/>
      <c r="E716" s="69"/>
      <c r="F716" s="69"/>
    </row>
    <row r="717" spans="1:6" s="2" customFormat="1" ht="12">
      <c r="A717" s="35" t="s">
        <v>152</v>
      </c>
      <c r="B717" s="35" t="s">
        <v>153</v>
      </c>
      <c r="C717" s="35" t="s">
        <v>154</v>
      </c>
      <c r="D717" s="35" t="s">
        <v>149</v>
      </c>
      <c r="E717" s="35" t="str">
        <f>CONCATENATE("expend.",$B$41)</f>
        <v>expend.ASL</v>
      </c>
      <c r="F717" s="29" t="str">
        <f>CONCATENATE("expend.",$B$42)</f>
        <v>expend.Municip.</v>
      </c>
    </row>
    <row r="718" spans="1:6" ht="12">
      <c r="A718" s="27">
        <f>IF(B716=1,B670,IF(B716=2,C670,IF(B716=3,D670,IF(B716=4,E670,F670))))</f>
        <v>0</v>
      </c>
      <c r="B718" s="27">
        <f>IF(B716=1,B713,IF(B716=2,C713,IF(B716=3,D713,IF(B716=4,E713,F713))))</f>
        <v>0</v>
      </c>
      <c r="C718" s="27">
        <f>IF(B716=1,B704,IF(B716=2,C704,IF(B716=3,D704,IF(B716=4,E704,F713))))</f>
        <v>0</v>
      </c>
      <c r="D718" s="27">
        <f>IF(B716=1,B709,IF(B716=2,C709,IF(B716=3,D709,IF(B716=4,E709,F709))))</f>
        <v>0</v>
      </c>
      <c r="E718" s="27">
        <f>IF(B716=1,B710,IF(B716=2,C710,IF(B716=3,D710,IF(B716=4,E710,F710))))</f>
        <v>0</v>
      </c>
      <c r="F718" s="27">
        <f>IF(B716=1,B711,IF(B716=2,C711,IF(B716=3,D711,IF(B716=4,E711,F711))))</f>
        <v>0</v>
      </c>
    </row>
  </sheetData>
  <sheetProtection password="C5CB" sheet="1" objects="1" scenarios="1"/>
  <mergeCells count="62">
    <mergeCell ref="B659:F659"/>
    <mergeCell ref="C716:F716"/>
    <mergeCell ref="A593:F593"/>
    <mergeCell ref="B595:F595"/>
    <mergeCell ref="B596:F596"/>
    <mergeCell ref="C653:F653"/>
    <mergeCell ref="A656:F656"/>
    <mergeCell ref="B658:F658"/>
    <mergeCell ref="C590:F590"/>
    <mergeCell ref="A404:F404"/>
    <mergeCell ref="B406:F406"/>
    <mergeCell ref="B407:F407"/>
    <mergeCell ref="C464:F464"/>
    <mergeCell ref="A467:F467"/>
    <mergeCell ref="B469:F469"/>
    <mergeCell ref="B470:F470"/>
    <mergeCell ref="C527:F527"/>
    <mergeCell ref="A530:F530"/>
    <mergeCell ref="B532:F532"/>
    <mergeCell ref="B533:F533"/>
    <mergeCell ref="C401:F401"/>
    <mergeCell ref="A215:F215"/>
    <mergeCell ref="B217:F217"/>
    <mergeCell ref="B218:F218"/>
    <mergeCell ref="C275:F275"/>
    <mergeCell ref="A278:F278"/>
    <mergeCell ref="B280:F280"/>
    <mergeCell ref="B281:F281"/>
    <mergeCell ref="C338:F338"/>
    <mergeCell ref="A341:F341"/>
    <mergeCell ref="B343:F343"/>
    <mergeCell ref="B344:F344"/>
    <mergeCell ref="C212:F212"/>
    <mergeCell ref="A26:F26"/>
    <mergeCell ref="A27:F27"/>
    <mergeCell ref="A29:F29"/>
    <mergeCell ref="B31:F31"/>
    <mergeCell ref="A89:F89"/>
    <mergeCell ref="B91:F91"/>
    <mergeCell ref="B92:F92"/>
    <mergeCell ref="C149:F149"/>
    <mergeCell ref="A152:F152"/>
    <mergeCell ref="B154:F154"/>
    <mergeCell ref="B155:F155"/>
    <mergeCell ref="A24:F24"/>
    <mergeCell ref="A8:F8"/>
    <mergeCell ref="A9:F9"/>
    <mergeCell ref="A11:F11"/>
    <mergeCell ref="A12:F12"/>
    <mergeCell ref="A14:F14"/>
    <mergeCell ref="A15:F15"/>
    <mergeCell ref="A17:F17"/>
    <mergeCell ref="A18:F18"/>
    <mergeCell ref="A20:F20"/>
    <mergeCell ref="A21:F21"/>
    <mergeCell ref="A23:F23"/>
    <mergeCell ref="A6:F6"/>
    <mergeCell ref="A1:F1"/>
    <mergeCell ref="A2:F2"/>
    <mergeCell ref="B3:F3"/>
    <mergeCell ref="A4:F4"/>
    <mergeCell ref="A5:F5"/>
  </mergeCells>
  <printOptions/>
  <pageMargins left="0.7086614173228347" right="0.7086614173228347" top="0.59" bottom="0.5511811023622047" header="0.31496062992125984" footer="0.31496062992125984"/>
  <pageSetup horizontalDpi="600" verticalDpi="600" orientation="portrait" paperSize="9" r:id="rId3"/>
  <headerFooter>
    <oddHeader>&amp;L&amp;G&amp;R&amp;"Calibri,Grassetto"&amp;14SCAI (Siva Cost Analysis Instrument)</oddHeader>
    <oddFooter>&amp;C&amp;"-,Corsivo"&amp;8Siva Cost Analysis Instrument - R.Andrich Fondazione Don Carlo Gnocchi Onlus, 2011</oddFooter>
  </headerFooter>
  <rowBreaks count="11" manualBreakCount="11">
    <brk id="28" max="255" man="1"/>
    <brk id="88" max="255" man="1"/>
    <brk id="151" max="255" man="1"/>
    <brk id="214" max="255" man="1"/>
    <brk id="277" max="255" man="1"/>
    <brk id="340" max="255" man="1"/>
    <brk id="403" max="255" man="1"/>
    <brk id="466" max="255" man="1"/>
    <brk id="529" max="255" man="1"/>
    <brk id="592" max="255" man="1"/>
    <brk id="655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 </cp:lastModifiedBy>
  <cp:lastPrinted>2011-10-24T16:29:09Z</cp:lastPrinted>
  <dcterms:created xsi:type="dcterms:W3CDTF">1998-02-10T18:36:54Z</dcterms:created>
  <dcterms:modified xsi:type="dcterms:W3CDTF">2011-10-24T16:29:59Z</dcterms:modified>
  <cp:category/>
  <cp:version/>
  <cp:contentType/>
  <cp:contentStatus/>
</cp:coreProperties>
</file>